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900" windowWidth="16425" windowHeight="9765" activeTab="0"/>
  </bookViews>
  <sheets>
    <sheet name="Einzel Schweizer System" sheetId="1" r:id="rId1"/>
    <sheet name="Einzel Rundenturnier" sheetId="2" r:id="rId2"/>
    <sheet name="Team Schweizer System" sheetId="3" r:id="rId3"/>
    <sheet name="Einzel Team Rundenturnier" sheetId="4" r:id="rId4"/>
  </sheets>
  <definedNames/>
  <calcPr fullCalcOnLoad="1"/>
</workbook>
</file>

<file path=xl/sharedStrings.xml><?xml version="1.0" encoding="utf-8"?>
<sst xmlns="http://schemas.openxmlformats.org/spreadsheetml/2006/main" count="1002" uniqueCount="295">
  <si>
    <t>-</t>
  </si>
  <si>
    <t>3.Rd.</t>
  </si>
  <si>
    <t>4.Rd.</t>
  </si>
  <si>
    <t>SB</t>
  </si>
  <si>
    <t>w 0</t>
  </si>
  <si>
    <t>1    1    1</t>
  </si>
  <si>
    <t>2½</t>
  </si>
  <si>
    <t>½</t>
  </si>
  <si>
    <t>6½</t>
  </si>
  <si>
    <t>1</t>
  </si>
  <si>
    <t>5</t>
  </si>
  <si>
    <t>3    2    1</t>
  </si>
  <si>
    <t>C</t>
  </si>
  <si>
    <t>2,75</t>
  </si>
  <si>
    <t>3</t>
  </si>
  <si>
    <t>1.Rd.</t>
  </si>
  <si>
    <t>E</t>
  </si>
  <si>
    <t>A</t>
  </si>
  <si>
    <t>s ½</t>
  </si>
  <si>
    <t>s 1</t>
  </si>
  <si>
    <t>4,75</t>
  </si>
  <si>
    <t>- -</t>
  </si>
  <si>
    <t>0,00</t>
  </si>
  <si>
    <t>w 1</t>
  </si>
  <si>
    <t>4½   4    2½</t>
  </si>
  <si>
    <t>w ½</t>
  </si>
  <si>
    <t>2.Rd.</t>
  </si>
  <si>
    <t>- +</t>
  </si>
  <si>
    <t>4,25</t>
  </si>
  <si>
    <t>- 1</t>
  </si>
  <si>
    <t>Name</t>
  </si>
  <si>
    <t>4</t>
  </si>
  <si>
    <t>B</t>
  </si>
  <si>
    <t>F</t>
  </si>
  <si>
    <t>Fide</t>
  </si>
  <si>
    <t>0</t>
  </si>
  <si>
    <t>7    5½   3</t>
  </si>
  <si>
    <t>s 0</t>
  </si>
  <si>
    <t>6</t>
  </si>
  <si>
    <t>8</t>
  </si>
  <si>
    <t>5½   4    2</t>
  </si>
  <si>
    <t>2</t>
  </si>
  <si>
    <t>6    4½   2½</t>
  </si>
  <si>
    <t>Res.</t>
  </si>
  <si>
    <t>D</t>
  </si>
  <si>
    <t>BHs</t>
  </si>
  <si>
    <t>2058</t>
  </si>
  <si>
    <t>6700</t>
  </si>
  <si>
    <t>31½</t>
  </si>
  <si>
    <t>4,50</t>
  </si>
  <si>
    <t>2145</t>
  </si>
  <si>
    <t>6600</t>
  </si>
  <si>
    <t>2743</t>
  </si>
  <si>
    <t>5100</t>
  </si>
  <si>
    <t>27</t>
  </si>
  <si>
    <t>2250</t>
  </si>
  <si>
    <t>4800</t>
  </si>
  <si>
    <t>22½</t>
  </si>
  <si>
    <t>2,00</t>
  </si>
  <si>
    <t>1223</t>
  </si>
  <si>
    <t>9</t>
  </si>
  <si>
    <t>1723</t>
  </si>
  <si>
    <t>3½</t>
  </si>
  <si>
    <t>1½</t>
  </si>
  <si>
    <t>Rd1</t>
  </si>
  <si>
    <t>Rd2</t>
  </si>
  <si>
    <t>Rd3</t>
  </si>
  <si>
    <t>Rd4</t>
  </si>
  <si>
    <t>Gesamt</t>
  </si>
  <si>
    <t>dp</t>
  </si>
  <si>
    <t>7</t>
  </si>
  <si>
    <t>7½</t>
  </si>
  <si>
    <t>9½</t>
  </si>
  <si>
    <t>8½</t>
  </si>
  <si>
    <t>10</t>
  </si>
  <si>
    <t>1975</t>
  </si>
  <si>
    <t>1950</t>
  </si>
  <si>
    <t>2100</t>
  </si>
  <si>
    <t>1550</t>
  </si>
  <si>
    <t>*</t>
  </si>
  <si>
    <t>3,00</t>
  </si>
  <si>
    <t>1857</t>
  </si>
  <si>
    <t>8200</t>
  </si>
  <si>
    <t>8,25</t>
  </si>
  <si>
    <t>2129</t>
  </si>
  <si>
    <t>8300</t>
  </si>
  <si>
    <t>+</t>
  </si>
  <si>
    <t>5,50</t>
  </si>
  <si>
    <t>2075</t>
  </si>
  <si>
    <t>8600</t>
  </si>
  <si>
    <t>3,75</t>
  </si>
  <si>
    <t>8900</t>
  </si>
  <si>
    <t>6,75</t>
  </si>
  <si>
    <t>2325</t>
  </si>
  <si>
    <t>9200</t>
  </si>
  <si>
    <t>6,25</t>
  </si>
  <si>
    <t>2213</t>
  </si>
  <si>
    <t>Koya</t>
  </si>
  <si>
    <t>2500.½</t>
  </si>
  <si>
    <t>2600.½</t>
  </si>
  <si>
    <t>2600.1</t>
  </si>
  <si>
    <t>MP</t>
  </si>
  <si>
    <t>BP</t>
  </si>
  <si>
    <t>M1</t>
  </si>
  <si>
    <t>13,00</t>
  </si>
  <si>
    <t>705</t>
  </si>
  <si>
    <t>M2</t>
  </si>
  <si>
    <t>22,00</t>
  </si>
  <si>
    <t>836</t>
  </si>
  <si>
    <t>M3</t>
  </si>
  <si>
    <t>7,50</t>
  </si>
  <si>
    <t>597</t>
  </si>
  <si>
    <t>M4</t>
  </si>
  <si>
    <t>23,50</t>
  </si>
  <si>
    <t>838</t>
  </si>
  <si>
    <t>M5</t>
  </si>
  <si>
    <t>10,25</t>
  </si>
  <si>
    <t>744</t>
  </si>
  <si>
    <t>Br</t>
  </si>
  <si>
    <t/>
  </si>
  <si>
    <t>Brett</t>
  </si>
  <si>
    <t>Pkt+</t>
  </si>
  <si>
    <t>MP3</t>
  </si>
  <si>
    <t>687</t>
  </si>
  <si>
    <t>61,75</t>
  </si>
  <si>
    <t>809</t>
  </si>
  <si>
    <t>68,50</t>
  </si>
  <si>
    <t>12</t>
  </si>
  <si>
    <t>572</t>
  </si>
  <si>
    <t>53,75</t>
  </si>
  <si>
    <t>812</t>
  </si>
  <si>
    <t>70,00</t>
  </si>
  <si>
    <t>36</t>
  </si>
  <si>
    <t>720</t>
  </si>
  <si>
    <t>61,50</t>
  </si>
  <si>
    <t>16</t>
  </si>
  <si>
    <t>w 2½</t>
  </si>
  <si>
    <t>s 2</t>
  </si>
  <si>
    <t>18,25</t>
  </si>
  <si>
    <t>743</t>
  </si>
  <si>
    <t>s 1½</t>
  </si>
  <si>
    <t>- 2</t>
  </si>
  <si>
    <t>w 2</t>
  </si>
  <si>
    <t>4,00</t>
  </si>
  <si>
    <t>422</t>
  </si>
  <si>
    <t>29½</t>
  </si>
  <si>
    <t>737</t>
  </si>
  <si>
    <t>w 3</t>
  </si>
  <si>
    <t>- 0</t>
  </si>
  <si>
    <t>14,50</t>
  </si>
  <si>
    <t>656</t>
  </si>
  <si>
    <t>8,00</t>
  </si>
  <si>
    <t>418</t>
  </si>
  <si>
    <t>Rd 1</t>
  </si>
  <si>
    <t>Rd 2</t>
  </si>
  <si>
    <t>Rd 3</t>
  </si>
  <si>
    <t>Rd 4</t>
  </si>
  <si>
    <t>Eig</t>
  </si>
  <si>
    <t>28</t>
  </si>
  <si>
    <t>717</t>
  </si>
  <si>
    <t>57,00</t>
  </si>
  <si>
    <t>23</t>
  </si>
  <si>
    <t>410</t>
  </si>
  <si>
    <t>35,00</t>
  </si>
  <si>
    <t>710</t>
  </si>
  <si>
    <t>55,00</t>
  </si>
  <si>
    <t>638</t>
  </si>
  <si>
    <t>51,50</t>
  </si>
  <si>
    <t>405</t>
  </si>
  <si>
    <t>36,00</t>
  </si>
  <si>
    <t>14</t>
  </si>
  <si>
    <t>11</t>
  </si>
  <si>
    <t>Test-tournament</t>
  </si>
  <si>
    <t>Tie-Break Number</t>
  </si>
  <si>
    <t>Additional to the handbook</t>
  </si>
  <si>
    <t>Tie-Break examples for a single round robin tournament</t>
  </si>
  <si>
    <t>Tie-Break examples for a single Swiss-System tournament</t>
  </si>
  <si>
    <t>Tie-Break examples for a single Team Swiss System tournament</t>
  </si>
  <si>
    <t>Sno.</t>
  </si>
  <si>
    <t>Rank</t>
  </si>
  <si>
    <t>Rtg</t>
  </si>
  <si>
    <t>Rd.1</t>
  </si>
  <si>
    <t xml:space="preserve">Rd.2 </t>
  </si>
  <si>
    <t>Rd.3</t>
  </si>
  <si>
    <t>Rd.4</t>
  </si>
  <si>
    <t>Pts</t>
  </si>
  <si>
    <t>PtsMod</t>
  </si>
  <si>
    <t>vict</t>
  </si>
  <si>
    <t>Rp</t>
  </si>
  <si>
    <t>RtgSum</t>
  </si>
  <si>
    <t>RtgØ</t>
  </si>
  <si>
    <t>BH.</t>
  </si>
  <si>
    <t>Sno</t>
  </si>
  <si>
    <t>Pts.</t>
  </si>
  <si>
    <t>ratMax</t>
  </si>
  <si>
    <t>Team</t>
  </si>
  <si>
    <t>Rd.2</t>
  </si>
  <si>
    <t>BT</t>
  </si>
  <si>
    <t>Pts+</t>
  </si>
  <si>
    <t>All examples refer to player A</t>
  </si>
  <si>
    <t>All examples refer to team M1</t>
  </si>
  <si>
    <t>Sonneborn-Berger-Tie-Break (with real points)</t>
  </si>
  <si>
    <t xml:space="preserve">Fide Tie-Break </t>
  </si>
  <si>
    <t xml:space="preserve">Fide Tie-Break (fine) </t>
  </si>
  <si>
    <t xml:space="preserve">The results of the players in the same point group </t>
  </si>
  <si>
    <t xml:space="preserve">Sonneborn-Berger Tie-Break (with modified points, analogous to Buchholz Tie-Break) </t>
  </si>
  <si>
    <t>Performance</t>
  </si>
  <si>
    <t xml:space="preserve">Sum of the ratings of the opponents (whithout one result) </t>
  </si>
  <si>
    <t xml:space="preserve">Sum of Buchholz-Tie-Breaks (all Results) </t>
  </si>
  <si>
    <t xml:space="preserve">rating average of the opponents (variabel with parameter) </t>
  </si>
  <si>
    <t xml:space="preserve">Buchholz Tie-Breaks (variabel with parameter) </t>
  </si>
  <si>
    <t xml:space="preserve">Sonneborn-Berger-Tie-Break (with real points) </t>
  </si>
  <si>
    <t xml:space="preserve">The greater number of victories </t>
  </si>
  <si>
    <t xml:space="preserve">The better result (½ oder 1) against the rating-strongest player </t>
  </si>
  <si>
    <t xml:space="preserve">Koya  Koya-System (Points against player with &gt;= 50% of the points) </t>
  </si>
  <si>
    <t xml:space="preserve">Pts.  points (game-points) </t>
  </si>
  <si>
    <t xml:space="preserve">Board Tie-Breaks of the whole tournament </t>
  </si>
  <si>
    <t xml:space="preserve">Matchpoints (2 for wins, 1 for Draws, 0 for Losses) </t>
  </si>
  <si>
    <t xml:space="preserve">Buchholz Tie-Breaks (sum of team-points of the opponents and own points) </t>
  </si>
  <si>
    <t xml:space="preserve">Buchholz Tie-Breaks (sum of team-points of the opponents) </t>
  </si>
  <si>
    <t>The BSV-Board-Tie-Break (analog to 15 with another weight)</t>
  </si>
  <si>
    <t xml:space="preserve">FIDE-Sonneborn-Berger-Tie-Break </t>
  </si>
  <si>
    <t xml:space="preserve">points (game-points) + 1 point for each won match. </t>
  </si>
  <si>
    <t xml:space="preserve">Matchpoints (3 for wins, 1 for Draws, 0 for Losses) </t>
  </si>
  <si>
    <t xml:space="preserve">Points (Game-points + Qualifying-points) </t>
  </si>
  <si>
    <t xml:space="preserve">Matchpoints (variabel, 5 for win, 3 for draw, 1 for lost, 0 for lost forfeit) </t>
  </si>
  <si>
    <t xml:space="preserve">The results of the teams in then same point group according to Matchpoints </t>
  </si>
  <si>
    <t xml:space="preserve">points (3 for wins, 2 for Draws, 1 for Losses, 0 for Losses forfeit) </t>
  </si>
  <si>
    <t>PtsMod: All not played games (forfeits, byes) are count with 0,5</t>
  </si>
  <si>
    <t>Sum</t>
  </si>
  <si>
    <t>Delete Round 1</t>
  </si>
  <si>
    <t>Delete Round 2</t>
  </si>
  <si>
    <t>Delete Round 3</t>
  </si>
  <si>
    <t>=Rtg-Ø  +  dp</t>
  </si>
  <si>
    <t>Rtg-Ø</t>
  </si>
  <si>
    <t>p = 67% ==&gt; see Table 1 (Help:Menu Info)</t>
  </si>
  <si>
    <t>opponent 1</t>
  </si>
  <si>
    <t>opponent 2</t>
  </si>
  <si>
    <t>opponent 3</t>
  </si>
  <si>
    <t>opponent 4</t>
  </si>
  <si>
    <t>Rtg-minimum 1200</t>
  </si>
  <si>
    <t xml:space="preserve">all Results count </t>
  </si>
  <si>
    <t>Add own points : NO</t>
  </si>
  <si>
    <t>for dropped players computate Buchholz Tie-Breaks</t>
  </si>
  <si>
    <t>for not played game (forfeit, bye) computate with real points</t>
  </si>
  <si>
    <t>for not played game (forfeit, bye) computate with ½ point (modified points)</t>
  </si>
  <si>
    <t>Only calculated, if the Tie-Breaks before are identical.</t>
  </si>
  <si>
    <t>p = 25% ==&gt; see table 1 (Help: Menue Info)</t>
  </si>
  <si>
    <t>The BSV-Board-Tie-Break (Analog 15, but with another weight)</t>
  </si>
  <si>
    <t>For the team with the bye: get no buchholz</t>
  </si>
  <si>
    <t>Identical to 1 if no points are entered in the field PtsAdd in the Team-Dialog.</t>
  </si>
  <si>
    <t>Tie-Break examples for a Team round robin tournament</t>
  </si>
  <si>
    <t>Board</t>
  </si>
  <si>
    <t>Pkt+MP</t>
  </si>
  <si>
    <t>PktV</t>
  </si>
  <si>
    <t>MPSum</t>
  </si>
  <si>
    <t>15</t>
  </si>
  <si>
    <t>32</t>
  </si>
  <si>
    <t>19</t>
  </si>
  <si>
    <t>13</t>
  </si>
  <si>
    <t>26</t>
  </si>
  <si>
    <t>17</t>
  </si>
  <si>
    <t>2,5+3</t>
  </si>
  <si>
    <t>1+0</t>
  </si>
  <si>
    <t>2+1</t>
  </si>
  <si>
    <t>Points (game-points) + Matchpoints (3 for wins, 1 for Draws, 0 for Losses)</t>
  </si>
  <si>
    <t>Sum of Matchpoints (variabel)</t>
  </si>
  <si>
    <t xml:space="preserve">Points (variabel (3,2,1,0)) </t>
  </si>
  <si>
    <t>11½</t>
  </si>
  <si>
    <t>29</t>
  </si>
  <si>
    <t>18</t>
  </si>
  <si>
    <t>34</t>
  </si>
  <si>
    <t>31</t>
  </si>
  <si>
    <t>Rd 1.1</t>
  </si>
  <si>
    <t>2½ - 1½</t>
  </si>
  <si>
    <t>1 : 0</t>
  </si>
  <si>
    <t>½ : ½</t>
  </si>
  <si>
    <t>0 : 1</t>
  </si>
  <si>
    <t>20</t>
  </si>
  <si>
    <t>1.2</t>
  </si>
  <si>
    <t>1½ - 2½</t>
  </si>
  <si>
    <t>+ : -</t>
  </si>
  <si>
    <t>Rd 2.1</t>
  </si>
  <si>
    <t>3 - 1</t>
  </si>
  <si>
    <t>2.2</t>
  </si>
  <si>
    <t>- : +</t>
  </si>
  <si>
    <t>Rd 3.1</t>
  </si>
  <si>
    <t>3.2</t>
  </si>
  <si>
    <t>Rd 4.1</t>
  </si>
  <si>
    <t>4.2</t>
  </si>
  <si>
    <t>Rd 5.1</t>
  </si>
  <si>
    <t>5.2</t>
  </si>
  <si>
    <t>2 - 2</t>
  </si>
  <si>
    <t>Detail Results</t>
  </si>
  <si>
    <t>for not played game (forfeit, bye) are count as a draw against himself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</si>
</sst>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0.0"/>
  </numFmts>
  <fonts count="9">
    <font>
      <sz val="10"/>
      <color indexed="8"/>
      <name val="Arial"/>
      <family val="2"/>
    </font>
    <font>
      <b/>
      <sz val="12"/>
      <color indexed="8"/>
      <name val="Times New Roman"/>
      <family val="2"/>
    </font>
    <font>
      <sz val="12"/>
      <color indexed="8"/>
      <name val="Times New Roman"/>
      <family val="2"/>
    </font>
    <font>
      <strike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>
      <alignment/>
      <protection/>
    </xf>
    <xf numFmtId="174" fontId="0" fillId="0" borderId="0">
      <alignment/>
      <protection/>
    </xf>
    <xf numFmtId="45" fontId="0" fillId="0" borderId="0">
      <alignment/>
      <protection/>
    </xf>
  </cellStyleXfs>
  <cellXfs count="60">
    <xf numFmtId="0" fontId="0" fillId="0" borderId="0" xfId="0" applyAlignment="1">
      <alignment/>
    </xf>
    <xf numFmtId="0" fontId="1" fillId="2" borderId="1" xfId="0" applyFill="1" applyBorder="1" applyAlignment="1">
      <alignment horizontal="right" vertical="center"/>
    </xf>
    <xf numFmtId="0" fontId="1" fillId="2" borderId="1" xfId="0" applyFill="1" applyBorder="1" applyAlignment="1">
      <alignment horizontal="center" vertical="center"/>
    </xf>
    <xf numFmtId="0" fontId="1" fillId="2" borderId="1" xfId="0" applyFill="1" applyBorder="1" applyAlignment="1">
      <alignment horizontal="left" vertical="center"/>
    </xf>
    <xf numFmtId="0" fontId="2" fillId="0" borderId="1" xfId="0" applyBorder="1" applyAlignment="1">
      <alignment horizontal="right" vertical="center"/>
    </xf>
    <xf numFmtId="0" fontId="2" fillId="0" borderId="1" xfId="0" applyBorder="1" applyAlignment="1">
      <alignment horizontal="center" vertical="center"/>
    </xf>
    <xf numFmtId="0" fontId="2" fillId="0" borderId="1" xfId="0" applyBorder="1" applyAlignment="1">
      <alignment horizontal="left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 quotePrefix="1">
      <alignment/>
    </xf>
    <xf numFmtId="0" fontId="4" fillId="0" borderId="0" xfId="0" applyFont="1" applyBorder="1" applyAlignment="1">
      <alignment horizontal="left" vertical="center"/>
    </xf>
    <xf numFmtId="0" fontId="2" fillId="0" borderId="2" xfId="0" applyBorder="1" applyAlignment="1">
      <alignment horizontal="center" vertical="center"/>
    </xf>
    <xf numFmtId="0" fontId="2" fillId="0" borderId="3" xfId="0" applyBorder="1" applyAlignment="1">
      <alignment horizontal="left" vertical="center"/>
    </xf>
    <xf numFmtId="0" fontId="2" fillId="0" borderId="4" xfId="0" applyBorder="1" applyAlignment="1">
      <alignment horizontal="center" vertical="center"/>
    </xf>
    <xf numFmtId="0" fontId="2" fillId="0" borderId="5" xfId="0" applyBorder="1" applyAlignment="1">
      <alignment horizontal="center" vertical="center"/>
    </xf>
    <xf numFmtId="0" fontId="2" fillId="0" borderId="6" xfId="0" applyBorder="1" applyAlignment="1">
      <alignment horizontal="center" vertical="center"/>
    </xf>
    <xf numFmtId="0" fontId="2" fillId="0" borderId="7" xfId="0" applyBorder="1" applyAlignment="1">
      <alignment horizontal="center" vertical="center"/>
    </xf>
    <xf numFmtId="0" fontId="2" fillId="0" borderId="8" xfId="0" applyBorder="1" applyAlignment="1">
      <alignment horizontal="center" vertical="center"/>
    </xf>
    <xf numFmtId="0" fontId="2" fillId="0" borderId="9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"/>
  <sheetViews>
    <sheetView tabSelected="1" workbookViewId="0" topLeftCell="A68">
      <selection activeCell="C83" sqref="C83"/>
    </sheetView>
  </sheetViews>
  <sheetFormatPr defaultColWidth="11.421875" defaultRowHeight="12.75"/>
  <cols>
    <col min="1" max="1" width="6.28125" style="11" customWidth="1"/>
    <col min="2" max="2" width="10.28125" style="11" customWidth="1"/>
    <col min="3" max="3" width="8.140625" style="11" bestFit="1" customWidth="1"/>
    <col min="4" max="4" width="3.421875" style="11" customWidth="1"/>
    <col min="5" max="5" width="5.00390625" style="11" bestFit="1" customWidth="1"/>
    <col min="6" max="6" width="2.8515625" style="11" customWidth="1"/>
    <col min="7" max="7" width="6.00390625" style="11" customWidth="1"/>
    <col min="8" max="8" width="3.00390625" style="11" customWidth="1"/>
    <col min="9" max="9" width="5.00390625" style="11" bestFit="1" customWidth="1"/>
    <col min="10" max="10" width="3.140625" style="11" customWidth="1"/>
    <col min="11" max="12" width="6.00390625" style="11" customWidth="1"/>
    <col min="13" max="13" width="8.57421875" style="11" customWidth="1"/>
    <col min="14" max="14" width="5.00390625" style="11" bestFit="1" customWidth="1"/>
    <col min="15" max="15" width="5.140625" style="11" bestFit="1" customWidth="1"/>
    <col min="16" max="16" width="11.28125" style="12" customWidth="1"/>
    <col min="17" max="17" width="8.421875" style="12" customWidth="1"/>
    <col min="18" max="18" width="5.140625" style="12" bestFit="1" customWidth="1"/>
    <col min="19" max="19" width="5.00390625" style="12" bestFit="1" customWidth="1"/>
    <col min="20" max="20" width="5.57421875" style="12" bestFit="1" customWidth="1"/>
    <col min="21" max="21" width="8.28125" style="12" bestFit="1" customWidth="1"/>
    <col min="22" max="22" width="5.28125" style="12" bestFit="1" customWidth="1"/>
    <col min="23" max="23" width="5.8515625" style="12" bestFit="1" customWidth="1"/>
    <col min="24" max="28" width="4.28125" style="12" bestFit="1" customWidth="1"/>
    <col min="29" max="16384" width="9.140625" style="11" customWidth="1"/>
  </cols>
  <sheetData>
    <row r="1" ht="18">
      <c r="A1" s="29" t="s">
        <v>176</v>
      </c>
    </row>
    <row r="2" ht="15.75">
      <c r="A2" s="30" t="s">
        <v>174</v>
      </c>
    </row>
    <row r="3" ht="12.75">
      <c r="A3" s="10" t="s">
        <v>172</v>
      </c>
    </row>
    <row r="4" spans="11:29" ht="12.75">
      <c r="K4" s="11" t="s">
        <v>173</v>
      </c>
      <c r="N4" s="12">
        <v>7</v>
      </c>
      <c r="O4" s="12">
        <v>8</v>
      </c>
      <c r="P4" s="12">
        <v>9</v>
      </c>
      <c r="Q4" s="12">
        <v>11</v>
      </c>
      <c r="R4" s="12">
        <v>12</v>
      </c>
      <c r="S4" s="12">
        <v>19</v>
      </c>
      <c r="T4" s="12">
        <v>21</v>
      </c>
      <c r="U4" s="12">
        <v>23</v>
      </c>
      <c r="V4" s="12">
        <v>25</v>
      </c>
      <c r="W4" s="12">
        <v>36</v>
      </c>
      <c r="X4" s="12">
        <v>37</v>
      </c>
      <c r="Y4" s="12">
        <v>37</v>
      </c>
      <c r="Z4" s="12">
        <v>37</v>
      </c>
      <c r="AC4" s="12"/>
    </row>
    <row r="5" spans="1:28" ht="13.5" thickBot="1">
      <c r="A5" s="13" t="s">
        <v>179</v>
      </c>
      <c r="B5" s="14" t="s">
        <v>30</v>
      </c>
      <c r="C5" s="13" t="s">
        <v>180</v>
      </c>
      <c r="D5" s="55" t="s">
        <v>181</v>
      </c>
      <c r="E5" s="55" t="s">
        <v>15</v>
      </c>
      <c r="F5" s="55" t="s">
        <v>182</v>
      </c>
      <c r="G5" s="55" t="s">
        <v>26</v>
      </c>
      <c r="H5" s="55" t="s">
        <v>183</v>
      </c>
      <c r="I5" s="55" t="s">
        <v>1</v>
      </c>
      <c r="J5" s="55" t="s">
        <v>184</v>
      </c>
      <c r="K5" s="55" t="s">
        <v>2</v>
      </c>
      <c r="L5" s="15" t="s">
        <v>185</v>
      </c>
      <c r="M5" s="15" t="s">
        <v>186</v>
      </c>
      <c r="N5" s="15" t="s">
        <v>3</v>
      </c>
      <c r="O5" s="15" t="s">
        <v>34</v>
      </c>
      <c r="P5" s="15" t="s">
        <v>34</v>
      </c>
      <c r="Q5" s="15" t="s">
        <v>43</v>
      </c>
      <c r="R5" s="15" t="s">
        <v>187</v>
      </c>
      <c r="S5" s="15" t="s">
        <v>3</v>
      </c>
      <c r="T5" s="15" t="s">
        <v>188</v>
      </c>
      <c r="U5" s="15" t="s">
        <v>189</v>
      </c>
      <c r="V5" s="15" t="s">
        <v>45</v>
      </c>
      <c r="W5" s="15" t="s">
        <v>190</v>
      </c>
      <c r="X5" s="15" t="s">
        <v>191</v>
      </c>
      <c r="Y5" s="15" t="s">
        <v>191</v>
      </c>
      <c r="Z5" s="15" t="s">
        <v>191</v>
      </c>
      <c r="AA5" s="11"/>
      <c r="AB5" s="11"/>
    </row>
    <row r="6" spans="1:28" ht="13.5" thickTop="1">
      <c r="A6" s="16">
        <v>1</v>
      </c>
      <c r="B6" s="17" t="s">
        <v>17</v>
      </c>
      <c r="C6" s="45">
        <v>1900</v>
      </c>
      <c r="D6" s="46" t="s">
        <v>38</v>
      </c>
      <c r="E6" s="47" t="s">
        <v>27</v>
      </c>
      <c r="F6" s="46" t="s">
        <v>31</v>
      </c>
      <c r="G6" s="47" t="s">
        <v>18</v>
      </c>
      <c r="H6" s="46" t="s">
        <v>10</v>
      </c>
      <c r="I6" s="47" t="s">
        <v>23</v>
      </c>
      <c r="J6" s="46" t="s">
        <v>41</v>
      </c>
      <c r="K6" s="47" t="s">
        <v>18</v>
      </c>
      <c r="L6" s="44" t="s">
        <v>14</v>
      </c>
      <c r="M6" s="18" t="s">
        <v>6</v>
      </c>
      <c r="N6" s="18" t="s">
        <v>28</v>
      </c>
      <c r="O6" s="18" t="s">
        <v>39</v>
      </c>
      <c r="P6" s="18" t="s">
        <v>36</v>
      </c>
      <c r="Q6" s="18" t="s">
        <v>35</v>
      </c>
      <c r="R6" s="18" t="s">
        <v>41</v>
      </c>
      <c r="S6" s="18" t="s">
        <v>20</v>
      </c>
      <c r="T6" s="18" t="s">
        <v>46</v>
      </c>
      <c r="U6" s="18" t="s">
        <v>47</v>
      </c>
      <c r="V6" s="18" t="s">
        <v>48</v>
      </c>
      <c r="W6" s="18" t="s">
        <v>75</v>
      </c>
      <c r="X6" s="18" t="s">
        <v>70</v>
      </c>
      <c r="Y6" s="18" t="s">
        <v>8</v>
      </c>
      <c r="Z6" s="18" t="s">
        <v>73</v>
      </c>
      <c r="AA6" s="11"/>
      <c r="AB6" s="11"/>
    </row>
    <row r="7" spans="1:28" ht="12.75">
      <c r="A7" s="16">
        <v>2</v>
      </c>
      <c r="B7" s="17" t="s">
        <v>32</v>
      </c>
      <c r="C7" s="45">
        <v>2600</v>
      </c>
      <c r="D7" s="48" t="s">
        <v>14</v>
      </c>
      <c r="E7" s="49" t="s">
        <v>18</v>
      </c>
      <c r="F7" s="48" t="s">
        <v>38</v>
      </c>
      <c r="G7" s="49" t="s">
        <v>23</v>
      </c>
      <c r="H7" s="48" t="s">
        <v>31</v>
      </c>
      <c r="I7" s="49" t="s">
        <v>25</v>
      </c>
      <c r="J7" s="48" t="s">
        <v>9</v>
      </c>
      <c r="K7" s="49" t="s">
        <v>25</v>
      </c>
      <c r="L7" s="44" t="s">
        <v>6</v>
      </c>
      <c r="M7" s="18" t="s">
        <v>6</v>
      </c>
      <c r="N7" s="18" t="s">
        <v>20</v>
      </c>
      <c r="O7" s="18" t="s">
        <v>8</v>
      </c>
      <c r="P7" s="18" t="s">
        <v>42</v>
      </c>
      <c r="Q7" s="18" t="s">
        <v>7</v>
      </c>
      <c r="R7" s="18" t="s">
        <v>9</v>
      </c>
      <c r="S7" s="18" t="s">
        <v>49</v>
      </c>
      <c r="T7" s="18" t="s">
        <v>50</v>
      </c>
      <c r="U7" s="18" t="s">
        <v>51</v>
      </c>
      <c r="V7" s="18" t="s">
        <v>48</v>
      </c>
      <c r="W7" s="18" t="s">
        <v>76</v>
      </c>
      <c r="X7" s="18" t="s">
        <v>39</v>
      </c>
      <c r="Y7" s="18" t="s">
        <v>73</v>
      </c>
      <c r="Z7" s="18" t="s">
        <v>39</v>
      </c>
      <c r="AA7" s="11"/>
      <c r="AB7" s="11"/>
    </row>
    <row r="8" spans="1:28" ht="12.75">
      <c r="A8" s="16">
        <v>3</v>
      </c>
      <c r="B8" s="17" t="s">
        <v>12</v>
      </c>
      <c r="C8" s="45">
        <v>2200</v>
      </c>
      <c r="D8" s="48" t="s">
        <v>41</v>
      </c>
      <c r="E8" s="49" t="s">
        <v>25</v>
      </c>
      <c r="F8" s="48" t="s">
        <v>0</v>
      </c>
      <c r="G8" s="49" t="s">
        <v>21</v>
      </c>
      <c r="H8" s="48" t="s">
        <v>38</v>
      </c>
      <c r="I8" s="49" t="s">
        <v>19</v>
      </c>
      <c r="J8" s="48" t="s">
        <v>31</v>
      </c>
      <c r="K8" s="49" t="s">
        <v>27</v>
      </c>
      <c r="L8" s="44" t="s">
        <v>6</v>
      </c>
      <c r="M8" s="18" t="s">
        <v>6</v>
      </c>
      <c r="N8" s="18" t="s">
        <v>28</v>
      </c>
      <c r="O8" s="18" t="s">
        <v>10</v>
      </c>
      <c r="P8" s="18" t="s">
        <v>24</v>
      </c>
      <c r="Q8" s="18" t="s">
        <v>7</v>
      </c>
      <c r="R8" s="18" t="s">
        <v>41</v>
      </c>
      <c r="S8" s="18" t="s">
        <v>28</v>
      </c>
      <c r="T8" s="18" t="s">
        <v>52</v>
      </c>
      <c r="U8" s="18" t="s">
        <v>53</v>
      </c>
      <c r="V8" s="18" t="s">
        <v>54</v>
      </c>
      <c r="W8" s="18" t="s">
        <v>77</v>
      </c>
      <c r="X8" s="18" t="s">
        <v>71</v>
      </c>
      <c r="Y8" s="18" t="s">
        <v>71</v>
      </c>
      <c r="Z8" s="18" t="s">
        <v>73</v>
      </c>
      <c r="AA8" s="11"/>
      <c r="AB8" s="11"/>
    </row>
    <row r="9" spans="1:28" ht="12.75">
      <c r="A9" s="16">
        <v>4</v>
      </c>
      <c r="B9" s="17" t="s">
        <v>44</v>
      </c>
      <c r="C9" s="45">
        <v>0</v>
      </c>
      <c r="D9" s="48" t="s">
        <v>0</v>
      </c>
      <c r="E9" s="49" t="s">
        <v>29</v>
      </c>
      <c r="F9" s="48" t="s">
        <v>9</v>
      </c>
      <c r="G9" s="49" t="s">
        <v>25</v>
      </c>
      <c r="H9" s="48" t="s">
        <v>41</v>
      </c>
      <c r="I9" s="49" t="s">
        <v>18</v>
      </c>
      <c r="J9" s="48" t="s">
        <v>14</v>
      </c>
      <c r="K9" s="49" t="s">
        <v>21</v>
      </c>
      <c r="L9" s="44" t="s">
        <v>41</v>
      </c>
      <c r="M9" s="18">
        <v>2</v>
      </c>
      <c r="N9" s="18" t="s">
        <v>13</v>
      </c>
      <c r="O9" s="18" t="s">
        <v>8</v>
      </c>
      <c r="P9" s="18" t="s">
        <v>40</v>
      </c>
      <c r="Q9" s="18" t="s">
        <v>35</v>
      </c>
      <c r="R9" s="18" t="s">
        <v>35</v>
      </c>
      <c r="S9" s="18" t="s">
        <v>49</v>
      </c>
      <c r="T9" s="18" t="s">
        <v>55</v>
      </c>
      <c r="U9" s="18" t="s">
        <v>56</v>
      </c>
      <c r="V9" s="18" t="s">
        <v>57</v>
      </c>
      <c r="W9" s="18" t="s">
        <v>75</v>
      </c>
      <c r="X9" s="18" t="s">
        <v>72</v>
      </c>
      <c r="Y9" s="18" t="s">
        <v>74</v>
      </c>
      <c r="Z9" s="18" t="s">
        <v>60</v>
      </c>
      <c r="AA9" s="11"/>
      <c r="AB9" s="11"/>
    </row>
    <row r="10" spans="1:28" ht="12.75">
      <c r="A10" s="16">
        <v>5</v>
      </c>
      <c r="B10" s="17" t="s">
        <v>16</v>
      </c>
      <c r="C10" s="45">
        <v>1600</v>
      </c>
      <c r="D10" s="48" t="s">
        <v>0</v>
      </c>
      <c r="E10" s="49" t="s">
        <v>21</v>
      </c>
      <c r="F10" s="48" t="s">
        <v>0</v>
      </c>
      <c r="G10" s="49" t="s">
        <v>29</v>
      </c>
      <c r="H10" s="48" t="s">
        <v>9</v>
      </c>
      <c r="I10" s="49" t="s">
        <v>37</v>
      </c>
      <c r="J10" s="48" t="s">
        <v>0</v>
      </c>
      <c r="K10" s="49" t="s">
        <v>21</v>
      </c>
      <c r="L10" s="44" t="s">
        <v>9</v>
      </c>
      <c r="M10" s="18" t="s">
        <v>63</v>
      </c>
      <c r="N10" s="18" t="s">
        <v>22</v>
      </c>
      <c r="O10" s="18" t="s">
        <v>14</v>
      </c>
      <c r="P10" s="18" t="s">
        <v>11</v>
      </c>
      <c r="Q10" s="18" t="s">
        <v>35</v>
      </c>
      <c r="R10" s="18" t="s">
        <v>35</v>
      </c>
      <c r="S10" s="18" t="s">
        <v>58</v>
      </c>
      <c r="T10" s="18" t="s">
        <v>59</v>
      </c>
      <c r="U10" s="18" t="s">
        <v>35</v>
      </c>
      <c r="V10" s="18" t="s">
        <v>60</v>
      </c>
      <c r="W10" s="18" t="s">
        <v>78</v>
      </c>
      <c r="X10" s="18" t="s">
        <v>73</v>
      </c>
      <c r="Y10" s="18" t="s">
        <v>60</v>
      </c>
      <c r="Z10" s="18" t="s">
        <v>70</v>
      </c>
      <c r="AA10" s="11"/>
      <c r="AB10" s="11"/>
    </row>
    <row r="11" spans="1:28" ht="13.5" thickBot="1">
      <c r="A11" s="16">
        <v>6</v>
      </c>
      <c r="B11" s="17" t="s">
        <v>33</v>
      </c>
      <c r="C11" s="45">
        <v>2500</v>
      </c>
      <c r="D11" s="50" t="s">
        <v>9</v>
      </c>
      <c r="E11" s="51" t="s">
        <v>21</v>
      </c>
      <c r="F11" s="50" t="s">
        <v>41</v>
      </c>
      <c r="G11" s="51" t="s">
        <v>37</v>
      </c>
      <c r="H11" s="50" t="s">
        <v>14</v>
      </c>
      <c r="I11" s="51" t="s">
        <v>4</v>
      </c>
      <c r="J11" s="50" t="s">
        <v>0</v>
      </c>
      <c r="K11" s="51" t="s">
        <v>29</v>
      </c>
      <c r="L11" s="44" t="s">
        <v>9</v>
      </c>
      <c r="M11" s="18">
        <v>1</v>
      </c>
      <c r="N11" s="18" t="s">
        <v>22</v>
      </c>
      <c r="O11" s="18" t="s">
        <v>9</v>
      </c>
      <c r="P11" s="18" t="s">
        <v>5</v>
      </c>
      <c r="Q11" s="18" t="s">
        <v>35</v>
      </c>
      <c r="R11" s="18" t="s">
        <v>35</v>
      </c>
      <c r="S11" s="18" t="s">
        <v>58</v>
      </c>
      <c r="T11" s="18" t="s">
        <v>61</v>
      </c>
      <c r="U11" s="18" t="s">
        <v>56</v>
      </c>
      <c r="V11" s="18" t="s">
        <v>57</v>
      </c>
      <c r="W11" s="18" t="s">
        <v>75</v>
      </c>
      <c r="X11" s="18" t="s">
        <v>72</v>
      </c>
      <c r="Y11" s="18" t="s">
        <v>74</v>
      </c>
      <c r="Z11" s="18" t="s">
        <v>70</v>
      </c>
      <c r="AA11" s="11"/>
      <c r="AB11" s="11"/>
    </row>
    <row r="12" spans="1:28" ht="13.5" thickTop="1">
      <c r="A12" s="31"/>
      <c r="B12" s="32"/>
      <c r="C12" s="31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11"/>
      <c r="AB12" s="11"/>
    </row>
    <row r="13" spans="1:28" ht="12.75">
      <c r="A13" s="35" t="s">
        <v>199</v>
      </c>
      <c r="B13" s="32"/>
      <c r="C13" s="31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11"/>
      <c r="AB13" s="11"/>
    </row>
    <row r="14" spans="1:28" ht="12.75">
      <c r="A14" s="31"/>
      <c r="B14" s="32"/>
      <c r="C14" s="31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11"/>
      <c r="AB14" s="11"/>
    </row>
    <row r="15" spans="1:28" ht="12.75">
      <c r="A15" s="31"/>
      <c r="B15" s="32" t="s">
        <v>228</v>
      </c>
      <c r="C15" s="31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11"/>
      <c r="AB15" s="11"/>
    </row>
    <row r="17" spans="1:28" s="10" customFormat="1" ht="12.75">
      <c r="A17" s="23">
        <v>7</v>
      </c>
      <c r="B17" s="10" t="s">
        <v>201</v>
      </c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</row>
    <row r="18" spans="3:11" ht="12.75">
      <c r="C18" s="11" t="s">
        <v>64</v>
      </c>
      <c r="E18" s="11" t="s">
        <v>65</v>
      </c>
      <c r="G18" s="11" t="s">
        <v>66</v>
      </c>
      <c r="I18" s="11" t="s">
        <v>67</v>
      </c>
      <c r="K18" s="11" t="s">
        <v>229</v>
      </c>
    </row>
    <row r="19" spans="3:11" ht="12.75">
      <c r="C19" s="20">
        <f>1*1</f>
        <v>1</v>
      </c>
      <c r="E19" s="20">
        <f>2*0.5</f>
        <v>1</v>
      </c>
      <c r="F19" s="20"/>
      <c r="G19" s="20">
        <f>1*1</f>
        <v>1</v>
      </c>
      <c r="H19" s="20"/>
      <c r="I19" s="20">
        <f>2.5*0.5</f>
        <v>1.25</v>
      </c>
      <c r="K19" s="11">
        <f>SUM(C19:J19)</f>
        <v>4.25</v>
      </c>
    </row>
    <row r="21" spans="1:2" ht="12.75">
      <c r="A21" s="10">
        <v>8</v>
      </c>
      <c r="B21" s="10" t="s">
        <v>202</v>
      </c>
    </row>
    <row r="22" spans="3:11" ht="12.75">
      <c r="C22" s="11" t="s">
        <v>64</v>
      </c>
      <c r="E22" s="11" t="s">
        <v>65</v>
      </c>
      <c r="G22" s="11" t="s">
        <v>66</v>
      </c>
      <c r="I22" s="11" t="s">
        <v>67</v>
      </c>
      <c r="K22" s="11" t="s">
        <v>229</v>
      </c>
    </row>
    <row r="23" spans="3:11" ht="12.75">
      <c r="C23" s="11">
        <v>1</v>
      </c>
      <c r="E23" s="11">
        <v>1.5</v>
      </c>
      <c r="G23" s="11">
        <v>2.5</v>
      </c>
      <c r="I23" s="11">
        <v>3</v>
      </c>
      <c r="K23" s="11">
        <f>SUM(C23:J23)</f>
        <v>8</v>
      </c>
    </row>
    <row r="25" spans="1:3" ht="12.75">
      <c r="A25" s="10">
        <v>9</v>
      </c>
      <c r="B25" s="10" t="s">
        <v>203</v>
      </c>
      <c r="C25" s="10"/>
    </row>
    <row r="26" spans="3:11" ht="12.75">
      <c r="C26" s="11" t="s">
        <v>64</v>
      </c>
      <c r="E26" s="11" t="s">
        <v>65</v>
      </c>
      <c r="G26" s="11" t="s">
        <v>66</v>
      </c>
      <c r="I26" s="11" t="s">
        <v>67</v>
      </c>
      <c r="K26" s="11" t="s">
        <v>229</v>
      </c>
    </row>
    <row r="27" spans="3:12" ht="12.75">
      <c r="C27" s="7">
        <v>1</v>
      </c>
      <c r="E27" s="11">
        <v>1.5</v>
      </c>
      <c r="G27" s="11">
        <v>2.5</v>
      </c>
      <c r="I27" s="11">
        <v>3</v>
      </c>
      <c r="K27" s="11">
        <f>SUM(E27:J27)</f>
        <v>7</v>
      </c>
      <c r="L27" s="11" t="s">
        <v>230</v>
      </c>
    </row>
    <row r="28" spans="3:12" ht="12.75">
      <c r="C28" s="7">
        <v>1</v>
      </c>
      <c r="E28" s="7">
        <v>1.5</v>
      </c>
      <c r="G28" s="11">
        <v>2.5</v>
      </c>
      <c r="I28" s="11">
        <v>3</v>
      </c>
      <c r="K28" s="11">
        <f>SUM(G28:J28)</f>
        <v>5.5</v>
      </c>
      <c r="L28" s="11" t="s">
        <v>231</v>
      </c>
    </row>
    <row r="29" spans="3:12" ht="12.75">
      <c r="C29" s="7">
        <v>1</v>
      </c>
      <c r="E29" s="7">
        <v>1.5</v>
      </c>
      <c r="F29" s="7"/>
      <c r="G29" s="7">
        <v>2.5</v>
      </c>
      <c r="I29" s="11">
        <v>3</v>
      </c>
      <c r="K29" s="11">
        <f>SUM(I29:J29)</f>
        <v>3</v>
      </c>
      <c r="L29" s="11" t="s">
        <v>232</v>
      </c>
    </row>
    <row r="31" spans="1:2" ht="12.75">
      <c r="A31" s="10">
        <v>11</v>
      </c>
      <c r="B31" s="10" t="s">
        <v>204</v>
      </c>
    </row>
    <row r="33" spans="1:2" ht="12.75">
      <c r="A33" s="10">
        <v>12</v>
      </c>
      <c r="B33" s="10" t="s">
        <v>212</v>
      </c>
    </row>
    <row r="35" spans="1:2" ht="12.75">
      <c r="A35" s="10">
        <v>19</v>
      </c>
      <c r="B35" s="10" t="s">
        <v>205</v>
      </c>
    </row>
    <row r="36" spans="3:11" ht="12.75">
      <c r="C36" s="11" t="s">
        <v>64</v>
      </c>
      <c r="E36" s="11" t="s">
        <v>65</v>
      </c>
      <c r="G36" s="11" t="s">
        <v>66</v>
      </c>
      <c r="I36" s="11" t="s">
        <v>67</v>
      </c>
      <c r="K36" s="11" t="s">
        <v>229</v>
      </c>
    </row>
    <row r="37" spans="3:11" ht="12.75">
      <c r="C37" s="20">
        <f>1*1</f>
        <v>1</v>
      </c>
      <c r="E37" s="20">
        <f>2*0.5</f>
        <v>1</v>
      </c>
      <c r="F37" s="20"/>
      <c r="G37" s="20">
        <f>1.5*1</f>
        <v>1.5</v>
      </c>
      <c r="H37" s="20"/>
      <c r="I37" s="20">
        <f>2.5*0.5</f>
        <v>1.25</v>
      </c>
      <c r="K37" s="11">
        <f>SUM(C37:J37)</f>
        <v>4.75</v>
      </c>
    </row>
    <row r="39" spans="1:2" ht="12.75">
      <c r="A39" s="10">
        <v>21</v>
      </c>
      <c r="B39" s="10" t="s">
        <v>206</v>
      </c>
    </row>
    <row r="40" ht="12.75">
      <c r="B40" s="34" t="s">
        <v>233</v>
      </c>
    </row>
    <row r="41" spans="3:11" ht="12.75">
      <c r="C41" s="11" t="s">
        <v>64</v>
      </c>
      <c r="E41" s="11" t="s">
        <v>65</v>
      </c>
      <c r="G41" s="11" t="s">
        <v>66</v>
      </c>
      <c r="I41" s="11" t="s">
        <v>67</v>
      </c>
      <c r="K41" s="11" t="s">
        <v>229</v>
      </c>
    </row>
    <row r="42" spans="2:11" ht="12.75">
      <c r="B42" s="11" t="s">
        <v>234</v>
      </c>
      <c r="C42" s="25">
        <v>0</v>
      </c>
      <c r="E42" s="11">
        <v>1600</v>
      </c>
      <c r="G42" s="11">
        <v>1600</v>
      </c>
      <c r="I42" s="11">
        <v>2600</v>
      </c>
      <c r="K42" s="21">
        <f>SUM(E42:I42)/3</f>
        <v>1933.3333333333333</v>
      </c>
    </row>
    <row r="43" spans="2:11" ht="12.75">
      <c r="B43" s="11" t="s">
        <v>69</v>
      </c>
      <c r="C43" s="11" t="s">
        <v>235</v>
      </c>
      <c r="K43" s="21">
        <v>125</v>
      </c>
    </row>
    <row r="44" ht="12.75">
      <c r="K44" s="21">
        <f>SUM(K42:K43)</f>
        <v>2058.333333333333</v>
      </c>
    </row>
    <row r="46" spans="1:2" ht="12.75">
      <c r="A46" s="10">
        <v>23</v>
      </c>
      <c r="B46" s="10" t="s">
        <v>207</v>
      </c>
    </row>
    <row r="47" spans="3:11" ht="12.75">
      <c r="C47" s="11" t="s">
        <v>64</v>
      </c>
      <c r="E47" s="11" t="s">
        <v>65</v>
      </c>
      <c r="G47" s="11" t="s">
        <v>66</v>
      </c>
      <c r="I47" s="11" t="s">
        <v>67</v>
      </c>
      <c r="K47" s="11" t="s">
        <v>229</v>
      </c>
    </row>
    <row r="48" spans="3:11" ht="12.75">
      <c r="C48" s="21">
        <v>2500</v>
      </c>
      <c r="E48" s="8">
        <v>1200</v>
      </c>
      <c r="F48" s="21"/>
      <c r="G48" s="21">
        <v>1600</v>
      </c>
      <c r="H48" s="21"/>
      <c r="I48" s="21">
        <v>2600</v>
      </c>
      <c r="J48" s="21"/>
      <c r="K48" s="21">
        <f>(C48+G48+I48)</f>
        <v>6700</v>
      </c>
    </row>
    <row r="50" spans="1:2" ht="12.75">
      <c r="A50" s="10">
        <v>25</v>
      </c>
      <c r="B50" s="10" t="s">
        <v>208</v>
      </c>
    </row>
    <row r="52" spans="3:11" ht="12.75">
      <c r="C52" s="11" t="s">
        <v>64</v>
      </c>
      <c r="E52" s="11" t="s">
        <v>65</v>
      </c>
      <c r="G52" s="11" t="s">
        <v>66</v>
      </c>
      <c r="I52" s="11" t="s">
        <v>67</v>
      </c>
      <c r="K52" s="11" t="s">
        <v>229</v>
      </c>
    </row>
    <row r="53" spans="2:11" ht="12.75">
      <c r="B53" s="11" t="s">
        <v>236</v>
      </c>
      <c r="C53" s="22">
        <v>2.5</v>
      </c>
      <c r="D53" s="22"/>
      <c r="E53" s="22">
        <v>2.5</v>
      </c>
      <c r="F53" s="22"/>
      <c r="G53" s="22">
        <v>2.5</v>
      </c>
      <c r="H53" s="22"/>
      <c r="I53" s="22">
        <v>2</v>
      </c>
      <c r="J53" s="22"/>
      <c r="K53" s="11">
        <f>SUM(C53:J53)</f>
        <v>9.5</v>
      </c>
    </row>
    <row r="54" spans="2:11" ht="12.75">
      <c r="B54" s="11" t="s">
        <v>237</v>
      </c>
      <c r="C54" s="11">
        <v>2</v>
      </c>
      <c r="E54" s="22">
        <v>2.5</v>
      </c>
      <c r="G54" s="22">
        <v>2.5</v>
      </c>
      <c r="I54" s="22">
        <v>2.5</v>
      </c>
      <c r="K54" s="11">
        <f>SUM(C54:J54)</f>
        <v>9.5</v>
      </c>
    </row>
    <row r="55" spans="2:11" ht="12.75">
      <c r="B55" s="11" t="s">
        <v>238</v>
      </c>
      <c r="C55" s="11">
        <v>0</v>
      </c>
      <c r="E55" s="11">
        <v>2</v>
      </c>
      <c r="G55" s="22">
        <v>2.5</v>
      </c>
      <c r="H55" s="22"/>
      <c r="I55" s="11">
        <v>0</v>
      </c>
      <c r="K55" s="11">
        <f>SUM(C55:J55)</f>
        <v>4.5</v>
      </c>
    </row>
    <row r="56" spans="2:11" ht="12.75">
      <c r="B56" s="11" t="s">
        <v>239</v>
      </c>
      <c r="C56" s="22">
        <v>2.5</v>
      </c>
      <c r="D56" s="22"/>
      <c r="E56" s="11">
        <v>1</v>
      </c>
      <c r="G56" s="11">
        <v>2</v>
      </c>
      <c r="I56" s="22">
        <v>2.5</v>
      </c>
      <c r="K56" s="11">
        <f>SUM(C56:J56)</f>
        <v>8</v>
      </c>
    </row>
    <row r="57" ht="12.75">
      <c r="K57" s="22">
        <f>SUM(K53:K56)</f>
        <v>31.5</v>
      </c>
    </row>
    <row r="58" spans="1:2" ht="12.75">
      <c r="A58" s="10">
        <v>36</v>
      </c>
      <c r="B58" s="10" t="s">
        <v>209</v>
      </c>
    </row>
    <row r="59" ht="12.75">
      <c r="B59" s="11" t="s">
        <v>241</v>
      </c>
    </row>
    <row r="60" ht="12.75">
      <c r="B60" s="11" t="s">
        <v>240</v>
      </c>
    </row>
    <row r="61" spans="3:11" ht="12.75">
      <c r="C61" s="11" t="s">
        <v>64</v>
      </c>
      <c r="E61" s="11" t="s">
        <v>65</v>
      </c>
      <c r="G61" s="11" t="s">
        <v>66</v>
      </c>
      <c r="I61" s="11" t="s">
        <v>67</v>
      </c>
      <c r="K61" s="11" t="s">
        <v>229</v>
      </c>
    </row>
    <row r="62" spans="3:11" ht="12.75">
      <c r="C62" s="27">
        <v>2500</v>
      </c>
      <c r="D62" s="28"/>
      <c r="E62" s="27">
        <v>1200</v>
      </c>
      <c r="F62" s="27"/>
      <c r="G62" s="27">
        <v>1600</v>
      </c>
      <c r="H62" s="27"/>
      <c r="I62" s="27">
        <v>2600</v>
      </c>
      <c r="J62" s="21"/>
      <c r="K62" s="21">
        <f>(C62+E62+G62+I62)/4</f>
        <v>1975</v>
      </c>
    </row>
    <row r="64" spans="1:2" ht="12.75">
      <c r="A64" s="10">
        <v>37</v>
      </c>
      <c r="B64" s="10" t="s">
        <v>210</v>
      </c>
    </row>
    <row r="65" ht="12.75">
      <c r="B65" s="11" t="s">
        <v>245</v>
      </c>
    </row>
    <row r="66" ht="12.75">
      <c r="B66" s="11" t="s">
        <v>241</v>
      </c>
    </row>
    <row r="67" ht="12.75">
      <c r="B67" s="11" t="s">
        <v>242</v>
      </c>
    </row>
    <row r="68" ht="12.75">
      <c r="B68" s="11" t="s">
        <v>243</v>
      </c>
    </row>
    <row r="70" spans="3:11" ht="12.75">
      <c r="C70" s="11" t="s">
        <v>64</v>
      </c>
      <c r="E70" s="11" t="s">
        <v>65</v>
      </c>
      <c r="G70" s="11" t="s">
        <v>66</v>
      </c>
      <c r="I70" s="11" t="s">
        <v>67</v>
      </c>
      <c r="K70" s="11" t="s">
        <v>229</v>
      </c>
    </row>
    <row r="71" spans="3:11" ht="12.75">
      <c r="C71" s="20">
        <v>1</v>
      </c>
      <c r="E71" s="20">
        <v>2</v>
      </c>
      <c r="F71" s="20"/>
      <c r="G71" s="20">
        <v>1.5</v>
      </c>
      <c r="H71" s="20"/>
      <c r="I71" s="20">
        <v>2.5</v>
      </c>
      <c r="K71" s="11">
        <f>SUM(C71:J71)</f>
        <v>7</v>
      </c>
    </row>
    <row r="73" spans="1:2" ht="12.75">
      <c r="A73" s="10">
        <v>37</v>
      </c>
      <c r="B73" s="10" t="s">
        <v>210</v>
      </c>
    </row>
    <row r="74" ht="12.75">
      <c r="B74" s="11" t="s">
        <v>244</v>
      </c>
    </row>
    <row r="75" ht="12.75">
      <c r="B75" s="11" t="s">
        <v>241</v>
      </c>
    </row>
    <row r="76" ht="12.75">
      <c r="B76" s="11" t="s">
        <v>242</v>
      </c>
    </row>
    <row r="77" ht="12.75">
      <c r="B77" s="11" t="s">
        <v>243</v>
      </c>
    </row>
    <row r="79" spans="3:11" ht="12.75">
      <c r="C79" s="11" t="s">
        <v>64</v>
      </c>
      <c r="E79" s="11" t="s">
        <v>65</v>
      </c>
      <c r="G79" s="11" t="s">
        <v>66</v>
      </c>
      <c r="I79" s="11" t="s">
        <v>67</v>
      </c>
      <c r="K79" s="11" t="s">
        <v>229</v>
      </c>
    </row>
    <row r="80" spans="3:11" ht="12.75">
      <c r="C80" s="20">
        <v>1</v>
      </c>
      <c r="E80" s="20">
        <v>2</v>
      </c>
      <c r="F80" s="20"/>
      <c r="G80" s="20">
        <v>1</v>
      </c>
      <c r="H80" s="20"/>
      <c r="I80" s="20">
        <v>2.5</v>
      </c>
      <c r="K80" s="11">
        <f>SUM(C80:J80)</f>
        <v>6.5</v>
      </c>
    </row>
    <row r="82" spans="1:2" ht="12.75">
      <c r="A82" s="10">
        <v>37</v>
      </c>
      <c r="B82" s="10" t="s">
        <v>210</v>
      </c>
    </row>
    <row r="83" ht="12.75">
      <c r="B83" s="11" t="s">
        <v>294</v>
      </c>
    </row>
    <row r="84" ht="12.75">
      <c r="B84" s="11" t="s">
        <v>241</v>
      </c>
    </row>
    <row r="85" ht="12.75">
      <c r="B85" s="11" t="s">
        <v>242</v>
      </c>
    </row>
    <row r="86" ht="12.75">
      <c r="B86" s="11" t="s">
        <v>243</v>
      </c>
    </row>
    <row r="88" spans="3:11" ht="12.75">
      <c r="C88" s="11" t="s">
        <v>64</v>
      </c>
      <c r="E88" s="11" t="s">
        <v>65</v>
      </c>
      <c r="G88" s="11" t="s">
        <v>66</v>
      </c>
      <c r="I88" s="11" t="s">
        <v>67</v>
      </c>
      <c r="K88" s="11" t="s">
        <v>229</v>
      </c>
    </row>
    <row r="89" spans="3:11" ht="12.75">
      <c r="C89" s="20">
        <v>2.5</v>
      </c>
      <c r="E89" s="20">
        <v>2</v>
      </c>
      <c r="F89" s="20"/>
      <c r="G89" s="20">
        <v>1.5</v>
      </c>
      <c r="H89" s="20"/>
      <c r="I89" s="20">
        <v>2.5</v>
      </c>
      <c r="K89" s="11">
        <f>SUM(C89:J89)</f>
        <v>8.5</v>
      </c>
    </row>
    <row r="94" ht="12.75">
      <c r="AB94" s="11"/>
    </row>
    <row r="95" ht="12.75">
      <c r="AB95" s="11"/>
    </row>
    <row r="96" ht="12.75">
      <c r="AB96" s="11"/>
    </row>
    <row r="97" ht="12.75">
      <c r="AB97" s="11"/>
    </row>
    <row r="98" ht="12.75">
      <c r="AB98" s="11"/>
    </row>
    <row r="99" ht="12.75">
      <c r="AB99" s="11"/>
    </row>
    <row r="100" ht="12.75">
      <c r="AB100" s="11"/>
    </row>
  </sheetData>
  <mergeCells count="4">
    <mergeCell ref="D5:E5"/>
    <mergeCell ref="F5:G5"/>
    <mergeCell ref="H5:I5"/>
    <mergeCell ref="J5:K5"/>
  </mergeCells>
  <printOptions/>
  <pageMargins left="0.3" right="0.3" top="0.3" bottom="0.3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A1" sqref="A1"/>
    </sheetView>
  </sheetViews>
  <sheetFormatPr defaultColWidth="11.421875" defaultRowHeight="12.75"/>
  <cols>
    <col min="1" max="1" width="5.00390625" style="0" customWidth="1"/>
    <col min="2" max="2" width="7.421875" style="0" customWidth="1"/>
    <col min="3" max="3" width="8.57421875" style="0" customWidth="1"/>
    <col min="4" max="9" width="6.421875" style="0" customWidth="1"/>
    <col min="10" max="10" width="1.28515625" style="0" customWidth="1"/>
    <col min="11" max="11" width="5.421875" style="0" bestFit="1" customWidth="1"/>
    <col min="12" max="12" width="5.00390625" style="0" bestFit="1" customWidth="1"/>
    <col min="13" max="13" width="7.57421875" style="0" bestFit="1" customWidth="1"/>
    <col min="14" max="14" width="5.140625" style="0" bestFit="1" customWidth="1"/>
    <col min="15" max="15" width="5.57421875" style="0" bestFit="1" customWidth="1"/>
    <col min="16" max="16" width="8.28125" style="0" bestFit="1" customWidth="1"/>
    <col min="17" max="17" width="8.7109375" style="0" bestFit="1" customWidth="1"/>
    <col min="18" max="18" width="6.140625" style="0" bestFit="1" customWidth="1"/>
  </cols>
  <sheetData>
    <row r="1" spans="1:19" ht="18">
      <c r="A1" s="29" t="s">
        <v>175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/>
      <c r="Q1" s="12"/>
      <c r="R1" s="12"/>
      <c r="S1" s="12"/>
    </row>
    <row r="2" spans="1:19" ht="15.75">
      <c r="A2" s="30" t="s">
        <v>174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Q2" s="12"/>
      <c r="R2" s="12"/>
      <c r="S2" s="12"/>
    </row>
    <row r="3" spans="1:19" ht="12.75">
      <c r="A3" s="10" t="s">
        <v>172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  <c r="Q3" s="12"/>
      <c r="R3" s="12"/>
      <c r="S3" s="12"/>
    </row>
    <row r="4" spans="1:19" ht="12.7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>
        <v>7</v>
      </c>
      <c r="M4" s="11">
        <v>11</v>
      </c>
      <c r="N4" s="11">
        <v>12</v>
      </c>
      <c r="O4" s="11">
        <v>21</v>
      </c>
      <c r="P4" s="12">
        <v>23</v>
      </c>
      <c r="Q4" s="12">
        <v>41</v>
      </c>
      <c r="R4" s="12">
        <v>45</v>
      </c>
      <c r="S4" s="12"/>
    </row>
    <row r="5" spans="1:19" ht="15.75">
      <c r="A5" s="52" t="s">
        <v>192</v>
      </c>
      <c r="B5" s="3" t="s">
        <v>30</v>
      </c>
      <c r="C5" s="52" t="s">
        <v>180</v>
      </c>
      <c r="D5" s="2" t="s">
        <v>9</v>
      </c>
      <c r="E5" s="2" t="s">
        <v>41</v>
      </c>
      <c r="F5" s="2" t="s">
        <v>14</v>
      </c>
      <c r="G5" s="2" t="s">
        <v>31</v>
      </c>
      <c r="H5" s="2" t="s">
        <v>10</v>
      </c>
      <c r="I5" s="2" t="s">
        <v>38</v>
      </c>
      <c r="J5" s="11"/>
      <c r="K5" s="53" t="s">
        <v>193</v>
      </c>
      <c r="L5" s="2" t="s">
        <v>3</v>
      </c>
      <c r="M5" s="2" t="s">
        <v>43</v>
      </c>
      <c r="N5" s="53" t="s">
        <v>187</v>
      </c>
      <c r="O5" s="53" t="s">
        <v>188</v>
      </c>
      <c r="P5" s="53" t="s">
        <v>189</v>
      </c>
      <c r="Q5" s="53" t="s">
        <v>194</v>
      </c>
      <c r="R5" s="2" t="s">
        <v>97</v>
      </c>
      <c r="S5" s="12"/>
    </row>
    <row r="6" spans="1:19" ht="15.75">
      <c r="A6" s="4">
        <v>1</v>
      </c>
      <c r="B6" s="6" t="s">
        <v>17</v>
      </c>
      <c r="C6" s="4">
        <v>2600</v>
      </c>
      <c r="D6" s="5" t="s">
        <v>79</v>
      </c>
      <c r="E6" s="5" t="s">
        <v>7</v>
      </c>
      <c r="F6" s="5" t="s">
        <v>35</v>
      </c>
      <c r="G6" s="5" t="s">
        <v>35</v>
      </c>
      <c r="H6" s="5" t="s">
        <v>0</v>
      </c>
      <c r="I6" s="5" t="s">
        <v>7</v>
      </c>
      <c r="J6" s="11"/>
      <c r="K6" s="5" t="s">
        <v>9</v>
      </c>
      <c r="L6" s="5" t="s">
        <v>80</v>
      </c>
      <c r="M6" s="5" t="s">
        <v>35</v>
      </c>
      <c r="N6" s="5" t="s">
        <v>35</v>
      </c>
      <c r="O6" s="5" t="s">
        <v>81</v>
      </c>
      <c r="P6" s="5" t="s">
        <v>82</v>
      </c>
      <c r="Q6" s="5" t="s">
        <v>98</v>
      </c>
      <c r="R6" s="5" t="s">
        <v>9</v>
      </c>
      <c r="S6" s="12"/>
    </row>
    <row r="7" spans="1:19" ht="15.75">
      <c r="A7" s="4">
        <v>2</v>
      </c>
      <c r="B7" s="6" t="s">
        <v>32</v>
      </c>
      <c r="C7" s="4">
        <v>2500</v>
      </c>
      <c r="D7" s="5" t="s">
        <v>7</v>
      </c>
      <c r="E7" s="5" t="s">
        <v>79</v>
      </c>
      <c r="F7" s="5" t="s">
        <v>9</v>
      </c>
      <c r="G7" s="5" t="s">
        <v>9</v>
      </c>
      <c r="H7" s="5" t="s">
        <v>7</v>
      </c>
      <c r="I7" s="5" t="s">
        <v>7</v>
      </c>
      <c r="J7" s="11"/>
      <c r="K7" s="5" t="s">
        <v>62</v>
      </c>
      <c r="L7" s="5" t="s">
        <v>83</v>
      </c>
      <c r="M7" s="5" t="s">
        <v>35</v>
      </c>
      <c r="N7" s="5" t="s">
        <v>41</v>
      </c>
      <c r="O7" s="5" t="s">
        <v>84</v>
      </c>
      <c r="P7" s="5" t="s">
        <v>85</v>
      </c>
      <c r="Q7" s="5" t="s">
        <v>99</v>
      </c>
      <c r="R7" s="5" t="s">
        <v>41</v>
      </c>
      <c r="S7" s="12"/>
    </row>
    <row r="8" spans="1:19" ht="15.75">
      <c r="A8" s="4">
        <v>3</v>
      </c>
      <c r="B8" s="6" t="s">
        <v>12</v>
      </c>
      <c r="C8" s="4">
        <v>2200</v>
      </c>
      <c r="D8" s="5" t="s">
        <v>9</v>
      </c>
      <c r="E8" s="5" t="s">
        <v>35</v>
      </c>
      <c r="F8" s="5" t="s">
        <v>79</v>
      </c>
      <c r="G8" s="5" t="s">
        <v>86</v>
      </c>
      <c r="H8" s="5" t="s">
        <v>35</v>
      </c>
      <c r="I8" s="5" t="s">
        <v>9</v>
      </c>
      <c r="J8" s="11"/>
      <c r="K8" s="5" t="s">
        <v>14</v>
      </c>
      <c r="L8" s="5" t="s">
        <v>87</v>
      </c>
      <c r="M8" s="5" t="s">
        <v>35</v>
      </c>
      <c r="N8" s="5" t="s">
        <v>14</v>
      </c>
      <c r="O8" s="5" t="s">
        <v>88</v>
      </c>
      <c r="P8" s="5" t="s">
        <v>89</v>
      </c>
      <c r="Q8" s="5" t="s">
        <v>100</v>
      </c>
      <c r="R8" s="5" t="s">
        <v>9</v>
      </c>
      <c r="S8" s="12"/>
    </row>
    <row r="9" spans="1:19" ht="15.75">
      <c r="A9" s="4">
        <v>4</v>
      </c>
      <c r="B9" s="6" t="s">
        <v>44</v>
      </c>
      <c r="C9" s="4">
        <v>1900</v>
      </c>
      <c r="D9" s="5" t="s">
        <v>9</v>
      </c>
      <c r="E9" s="5" t="s">
        <v>35</v>
      </c>
      <c r="F9" s="5" t="s">
        <v>0</v>
      </c>
      <c r="G9" s="5" t="s">
        <v>79</v>
      </c>
      <c r="H9" s="5" t="s">
        <v>7</v>
      </c>
      <c r="I9" s="5" t="s">
        <v>7</v>
      </c>
      <c r="J9" s="11"/>
      <c r="K9" s="5" t="s">
        <v>41</v>
      </c>
      <c r="L9" s="5" t="s">
        <v>90</v>
      </c>
      <c r="M9" s="5" t="s">
        <v>35</v>
      </c>
      <c r="N9" s="5" t="s">
        <v>9</v>
      </c>
      <c r="O9" s="5" t="s">
        <v>88</v>
      </c>
      <c r="P9" s="5" t="s">
        <v>91</v>
      </c>
      <c r="Q9" s="5" t="s">
        <v>100</v>
      </c>
      <c r="R9" s="5" t="s">
        <v>9</v>
      </c>
      <c r="S9" s="12"/>
    </row>
    <row r="10" spans="1:19" ht="15.75">
      <c r="A10" s="4">
        <v>5</v>
      </c>
      <c r="B10" s="6" t="s">
        <v>16</v>
      </c>
      <c r="C10" s="4">
        <v>1600</v>
      </c>
      <c r="D10" s="5" t="s">
        <v>86</v>
      </c>
      <c r="E10" s="5" t="s">
        <v>7</v>
      </c>
      <c r="F10" s="5" t="s">
        <v>9</v>
      </c>
      <c r="G10" s="5" t="s">
        <v>7</v>
      </c>
      <c r="H10" s="5" t="s">
        <v>79</v>
      </c>
      <c r="I10" s="5" t="s">
        <v>0</v>
      </c>
      <c r="J10" s="11"/>
      <c r="K10" s="5" t="s">
        <v>14</v>
      </c>
      <c r="L10" s="5" t="s">
        <v>92</v>
      </c>
      <c r="M10" s="5" t="s">
        <v>35</v>
      </c>
      <c r="N10" s="5" t="s">
        <v>41</v>
      </c>
      <c r="O10" s="5" t="s">
        <v>93</v>
      </c>
      <c r="P10" s="5" t="s">
        <v>94</v>
      </c>
      <c r="Q10" s="5" t="s">
        <v>100</v>
      </c>
      <c r="R10" s="5" t="s">
        <v>63</v>
      </c>
      <c r="S10" s="12"/>
    </row>
    <row r="11" spans="1:19" ht="15.75">
      <c r="A11" s="4">
        <v>6</v>
      </c>
      <c r="B11" s="6" t="s">
        <v>33</v>
      </c>
      <c r="C11" s="4">
        <v>0</v>
      </c>
      <c r="D11" s="5" t="s">
        <v>7</v>
      </c>
      <c r="E11" s="5" t="s">
        <v>7</v>
      </c>
      <c r="F11" s="5" t="s">
        <v>35</v>
      </c>
      <c r="G11" s="5" t="s">
        <v>7</v>
      </c>
      <c r="H11" s="5" t="s">
        <v>86</v>
      </c>
      <c r="I11" s="5" t="s">
        <v>79</v>
      </c>
      <c r="J11" s="11"/>
      <c r="K11" s="5" t="s">
        <v>6</v>
      </c>
      <c r="L11" s="5" t="s">
        <v>95</v>
      </c>
      <c r="M11" s="5" t="s">
        <v>35</v>
      </c>
      <c r="N11" s="5" t="s">
        <v>9</v>
      </c>
      <c r="O11" s="5" t="s">
        <v>96</v>
      </c>
      <c r="P11" s="5" t="s">
        <v>94</v>
      </c>
      <c r="Q11" s="5" t="s">
        <v>99</v>
      </c>
      <c r="R11" s="5" t="s">
        <v>63</v>
      </c>
      <c r="S11" s="12"/>
    </row>
    <row r="12" spans="1:19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2"/>
      <c r="S12" s="12"/>
    </row>
    <row r="13" spans="1:256" ht="12.75">
      <c r="A13" s="35" t="s">
        <v>199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</row>
    <row r="14" spans="1:256" ht="12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</row>
    <row r="15" spans="1:19" ht="12.75">
      <c r="A15" s="23">
        <v>7</v>
      </c>
      <c r="B15" s="10" t="s">
        <v>211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1"/>
      <c r="P15" s="12"/>
      <c r="Q15" s="12"/>
      <c r="R15" s="12"/>
      <c r="S15" s="12"/>
    </row>
    <row r="16" spans="1:19" ht="12.75">
      <c r="A16" s="11"/>
      <c r="B16" s="11"/>
      <c r="C16" s="11">
        <v>2</v>
      </c>
      <c r="D16" s="11"/>
      <c r="E16" s="11">
        <v>3</v>
      </c>
      <c r="F16" s="11"/>
      <c r="G16" s="11">
        <v>4</v>
      </c>
      <c r="H16" s="11"/>
      <c r="I16" s="11">
        <v>5</v>
      </c>
      <c r="J16" s="11"/>
      <c r="K16" s="11">
        <v>6</v>
      </c>
      <c r="L16" s="11"/>
      <c r="M16" s="11" t="s">
        <v>229</v>
      </c>
      <c r="N16" s="11"/>
      <c r="O16" s="11"/>
      <c r="P16" s="12"/>
      <c r="Q16" s="12"/>
      <c r="R16" s="12"/>
      <c r="S16" s="12"/>
    </row>
    <row r="17" spans="1:19" ht="12.75">
      <c r="A17" s="11"/>
      <c r="B17" s="11"/>
      <c r="C17" s="20">
        <f>3.5*0.5</f>
        <v>1.75</v>
      </c>
      <c r="D17" s="11"/>
      <c r="E17" s="20">
        <v>0</v>
      </c>
      <c r="F17" s="20"/>
      <c r="G17" s="20">
        <v>0</v>
      </c>
      <c r="H17" s="20"/>
      <c r="I17" s="20">
        <v>0</v>
      </c>
      <c r="J17" s="11"/>
      <c r="K17" s="11">
        <f>2.5*0.5</f>
        <v>1.25</v>
      </c>
      <c r="L17" s="11"/>
      <c r="M17" s="20">
        <f>SUM(C17:K17)</f>
        <v>3</v>
      </c>
      <c r="N17" s="11"/>
      <c r="O17" s="11"/>
      <c r="P17" s="12"/>
      <c r="Q17" s="12"/>
      <c r="R17" s="12"/>
      <c r="S17" s="12"/>
    </row>
    <row r="18" spans="1:19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2"/>
      <c r="S18" s="12"/>
    </row>
    <row r="19" spans="1:19" ht="12.75">
      <c r="A19" s="10">
        <v>11</v>
      </c>
      <c r="B19" s="10" t="s">
        <v>204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2"/>
      <c r="S19" s="12"/>
    </row>
    <row r="20" spans="1:19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2"/>
      <c r="S20" s="12"/>
    </row>
    <row r="21" spans="1:19" ht="12.75">
      <c r="A21" s="10">
        <v>12</v>
      </c>
      <c r="B21" s="10" t="s">
        <v>212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2"/>
      <c r="S21" s="12"/>
    </row>
    <row r="22" spans="1:19" ht="12.75">
      <c r="A22" s="11"/>
      <c r="B22" s="11" t="s">
        <v>246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2"/>
      <c r="S22" s="12"/>
    </row>
    <row r="23" spans="1:19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2"/>
      <c r="S23" s="12"/>
    </row>
    <row r="24" spans="1:19" ht="12.75">
      <c r="A24" s="10">
        <v>21</v>
      </c>
      <c r="B24" s="10" t="s">
        <v>206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2"/>
      <c r="S24" s="12"/>
    </row>
    <row r="25" spans="1:19" ht="12.75">
      <c r="A25" s="11"/>
      <c r="B25" s="34" t="s">
        <v>233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2"/>
      <c r="S25" s="12"/>
    </row>
    <row r="26" spans="1:19" ht="12.75">
      <c r="A26" s="11"/>
      <c r="B26" s="11"/>
      <c r="C26" s="11">
        <v>2</v>
      </c>
      <c r="D26" s="11"/>
      <c r="E26" s="11">
        <v>3</v>
      </c>
      <c r="F26" s="11"/>
      <c r="G26" s="11">
        <v>4</v>
      </c>
      <c r="H26" s="11"/>
      <c r="I26" s="11">
        <v>5</v>
      </c>
      <c r="J26" s="11"/>
      <c r="K26" s="11">
        <v>6</v>
      </c>
      <c r="L26" s="11"/>
      <c r="M26" s="11" t="s">
        <v>229</v>
      </c>
      <c r="N26" s="11"/>
      <c r="O26" s="11"/>
      <c r="P26" s="12"/>
      <c r="Q26" s="12"/>
      <c r="R26" s="12"/>
      <c r="S26" s="12"/>
    </row>
    <row r="27" spans="1:19" ht="12.75">
      <c r="A27" s="11"/>
      <c r="B27" s="11" t="s">
        <v>234</v>
      </c>
      <c r="C27" s="21">
        <v>2500</v>
      </c>
      <c r="D27" s="21"/>
      <c r="E27" s="21">
        <v>2200</v>
      </c>
      <c r="F27" s="21"/>
      <c r="G27" s="21">
        <v>1900</v>
      </c>
      <c r="H27" s="21"/>
      <c r="I27" s="8">
        <v>1600</v>
      </c>
      <c r="J27" s="21"/>
      <c r="K27" s="21">
        <v>1600</v>
      </c>
      <c r="L27" s="21"/>
      <c r="M27" s="21">
        <f>SUM(C27+E27+G27+K27)/4</f>
        <v>2050</v>
      </c>
      <c r="N27" s="21"/>
      <c r="O27" s="11"/>
      <c r="P27" s="12"/>
      <c r="Q27" s="12"/>
      <c r="R27" s="12"/>
      <c r="S27" s="12"/>
    </row>
    <row r="28" spans="1:19" ht="12.75">
      <c r="A28" s="11"/>
      <c r="B28" s="11" t="s">
        <v>69</v>
      </c>
      <c r="C28" s="11" t="s">
        <v>247</v>
      </c>
      <c r="D28" s="11"/>
      <c r="E28" s="11"/>
      <c r="F28" s="11"/>
      <c r="G28" s="11"/>
      <c r="H28" s="11"/>
      <c r="I28" s="11"/>
      <c r="J28" s="11"/>
      <c r="K28" s="21"/>
      <c r="L28" s="11"/>
      <c r="M28" s="11">
        <v>-193</v>
      </c>
      <c r="N28" s="11"/>
      <c r="O28" s="11"/>
      <c r="P28" s="12"/>
      <c r="Q28" s="12"/>
      <c r="R28" s="12"/>
      <c r="S28" s="12"/>
    </row>
    <row r="29" spans="1:19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21"/>
      <c r="L29" s="11"/>
      <c r="M29" s="21">
        <f>SUM(M27:M28)</f>
        <v>1857</v>
      </c>
      <c r="N29" s="11"/>
      <c r="O29" s="11"/>
      <c r="P29" s="12"/>
      <c r="Q29" s="12"/>
      <c r="R29" s="12"/>
      <c r="S29" s="12"/>
    </row>
    <row r="30" spans="1:19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2"/>
      <c r="S30" s="12"/>
    </row>
    <row r="31" spans="1:19" ht="12.75">
      <c r="A31" s="10">
        <v>23</v>
      </c>
      <c r="B31" s="10" t="s">
        <v>207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2"/>
      <c r="S31" s="12"/>
    </row>
    <row r="32" spans="1:19" ht="12.75">
      <c r="A32" s="11"/>
      <c r="B32" s="11"/>
      <c r="C32" s="11">
        <v>2</v>
      </c>
      <c r="D32" s="11"/>
      <c r="E32" s="11">
        <v>3</v>
      </c>
      <c r="F32" s="11"/>
      <c r="G32" s="11">
        <v>4</v>
      </c>
      <c r="H32" s="11"/>
      <c r="I32" s="11">
        <v>5</v>
      </c>
      <c r="J32" s="11"/>
      <c r="K32" s="11">
        <v>6</v>
      </c>
      <c r="L32" s="11"/>
      <c r="M32" s="11" t="s">
        <v>229</v>
      </c>
      <c r="N32" s="11"/>
      <c r="O32" s="11"/>
      <c r="P32" s="12"/>
      <c r="Q32" s="12"/>
      <c r="R32" s="12"/>
      <c r="S32" s="12"/>
    </row>
    <row r="33" spans="1:19" ht="12.75">
      <c r="A33" s="11"/>
      <c r="B33" s="11" t="s">
        <v>234</v>
      </c>
      <c r="C33" s="21">
        <v>2500</v>
      </c>
      <c r="D33" s="21"/>
      <c r="E33" s="21">
        <v>2200</v>
      </c>
      <c r="F33" s="21"/>
      <c r="G33" s="21">
        <v>1900</v>
      </c>
      <c r="H33" s="21"/>
      <c r="I33" s="8">
        <v>1600</v>
      </c>
      <c r="J33" s="21"/>
      <c r="K33" s="21">
        <v>1600</v>
      </c>
      <c r="L33" s="21"/>
      <c r="M33" s="21">
        <f>SUM(C33+E33+G33+K33)</f>
        <v>8200</v>
      </c>
      <c r="N33" s="11"/>
      <c r="O33" s="11"/>
      <c r="P33" s="12"/>
      <c r="Q33" s="12"/>
      <c r="R33" s="12"/>
      <c r="S33" s="12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2"/>
      <c r="S34" s="12"/>
    </row>
    <row r="35" spans="1:19" ht="12.75">
      <c r="A35" s="10">
        <v>41</v>
      </c>
      <c r="B35" s="10" t="s">
        <v>213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2"/>
      <c r="S35" s="12"/>
    </row>
    <row r="36" spans="1:19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2"/>
      <c r="S36" s="12"/>
    </row>
    <row r="37" spans="1:19" ht="12.75">
      <c r="A37" s="10">
        <v>45</v>
      </c>
      <c r="B37" s="10" t="s">
        <v>214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2"/>
      <c r="S37" s="12"/>
    </row>
    <row r="38" spans="1:19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2"/>
      <c r="S38" s="12"/>
    </row>
    <row r="39" spans="1:19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2"/>
      <c r="S39" s="12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3"/>
  <sheetViews>
    <sheetView workbookViewId="0" topLeftCell="A1">
      <selection activeCell="A1" sqref="A1"/>
    </sheetView>
  </sheetViews>
  <sheetFormatPr defaultColWidth="11.421875" defaultRowHeight="12.75"/>
  <cols>
    <col min="1" max="1" width="6.421875" style="0" customWidth="1"/>
    <col min="2" max="2" width="12.421875" style="0" bestFit="1" customWidth="1"/>
    <col min="3" max="3" width="3.421875" style="0" customWidth="1"/>
    <col min="4" max="4" width="6.00390625" style="0" bestFit="1" customWidth="1"/>
    <col min="5" max="5" width="2.8515625" style="0" customWidth="1"/>
    <col min="6" max="6" width="6.00390625" style="0" bestFit="1" customWidth="1"/>
    <col min="7" max="7" width="4.140625" style="0" customWidth="1"/>
    <col min="8" max="8" width="6.00390625" style="0" bestFit="1" customWidth="1"/>
    <col min="9" max="9" width="3.28125" style="0" customWidth="1"/>
    <col min="10" max="10" width="6.00390625" style="0" bestFit="1" customWidth="1"/>
    <col min="11" max="11" width="4.8515625" style="0" bestFit="1" customWidth="1"/>
    <col min="12" max="12" width="6.140625" style="0" bestFit="1" customWidth="1"/>
    <col min="13" max="13" width="4.57421875" style="0" bestFit="1" customWidth="1"/>
    <col min="14" max="14" width="4.421875" style="0" bestFit="1" customWidth="1"/>
    <col min="15" max="15" width="5.00390625" style="0" bestFit="1" customWidth="1"/>
    <col min="16" max="19" width="7.421875" style="0" customWidth="1"/>
    <col min="20" max="23" width="6.8515625" style="0" customWidth="1"/>
    <col min="24" max="24" width="9.140625" style="0" bestFit="1" customWidth="1"/>
    <col min="25" max="25" width="5.8515625" style="0" bestFit="1" customWidth="1"/>
    <col min="26" max="26" width="8.7109375" style="0" bestFit="1" customWidth="1"/>
  </cols>
  <sheetData>
    <row r="1" ht="18">
      <c r="A1" s="29" t="s">
        <v>177</v>
      </c>
    </row>
    <row r="2" ht="15.75">
      <c r="A2" s="30" t="s">
        <v>174</v>
      </c>
    </row>
    <row r="3" ht="12.75">
      <c r="A3" s="10" t="s">
        <v>172</v>
      </c>
    </row>
    <row r="4" spans="1:26" ht="12.75">
      <c r="A4" s="11"/>
      <c r="K4">
        <v>1</v>
      </c>
      <c r="L4">
        <v>7</v>
      </c>
      <c r="M4">
        <v>13</v>
      </c>
      <c r="N4">
        <v>15</v>
      </c>
      <c r="O4">
        <v>16</v>
      </c>
      <c r="P4">
        <v>22</v>
      </c>
      <c r="Q4">
        <v>24</v>
      </c>
      <c r="R4">
        <v>35</v>
      </c>
      <c r="S4">
        <v>37</v>
      </c>
      <c r="T4">
        <v>38</v>
      </c>
      <c r="U4">
        <v>40</v>
      </c>
      <c r="V4">
        <v>42</v>
      </c>
      <c r="W4">
        <v>44</v>
      </c>
      <c r="X4">
        <v>46</v>
      </c>
      <c r="Y4">
        <v>47</v>
      </c>
      <c r="Z4">
        <v>48</v>
      </c>
    </row>
    <row r="5" spans="1:26" ht="16.5" thickBot="1">
      <c r="A5" s="52" t="s">
        <v>178</v>
      </c>
      <c r="B5" s="54" t="s">
        <v>195</v>
      </c>
      <c r="C5" s="56" t="s">
        <v>181</v>
      </c>
      <c r="D5" s="57" t="s">
        <v>119</v>
      </c>
      <c r="E5" s="56" t="s">
        <v>196</v>
      </c>
      <c r="F5" s="57" t="s">
        <v>119</v>
      </c>
      <c r="G5" s="56" t="s">
        <v>183</v>
      </c>
      <c r="H5" s="57" t="s">
        <v>119</v>
      </c>
      <c r="I5" s="56" t="s">
        <v>184</v>
      </c>
      <c r="J5" s="57" t="s">
        <v>119</v>
      </c>
      <c r="K5" s="53" t="s">
        <v>193</v>
      </c>
      <c r="L5" s="2" t="s">
        <v>3</v>
      </c>
      <c r="M5" s="2" t="s">
        <v>101</v>
      </c>
      <c r="N5" s="53" t="s">
        <v>197</v>
      </c>
      <c r="O5" s="53" t="s">
        <v>191</v>
      </c>
      <c r="P5" s="53" t="s">
        <v>191</v>
      </c>
      <c r="Q5" s="2" t="s">
        <v>102</v>
      </c>
      <c r="R5" s="2" t="s">
        <v>3</v>
      </c>
      <c r="S5" s="53" t="s">
        <v>191</v>
      </c>
      <c r="T5" s="53" t="s">
        <v>198</v>
      </c>
      <c r="U5" s="2" t="s">
        <v>122</v>
      </c>
      <c r="V5" s="53" t="s">
        <v>198</v>
      </c>
      <c r="W5" s="2" t="s">
        <v>101</v>
      </c>
      <c r="X5" s="2" t="s">
        <v>253</v>
      </c>
      <c r="Y5" s="2" t="s">
        <v>254</v>
      </c>
      <c r="Z5" s="2" t="s">
        <v>255</v>
      </c>
    </row>
    <row r="6" spans="1:26" ht="16.5" thickTop="1">
      <c r="A6" s="4">
        <v>1</v>
      </c>
      <c r="B6" s="37" t="s">
        <v>103</v>
      </c>
      <c r="C6" s="38" t="s">
        <v>14</v>
      </c>
      <c r="D6" s="39" t="s">
        <v>136</v>
      </c>
      <c r="E6" s="38" t="s">
        <v>10</v>
      </c>
      <c r="F6" s="39" t="s">
        <v>19</v>
      </c>
      <c r="G6" s="38" t="s">
        <v>31</v>
      </c>
      <c r="H6" s="39" t="s">
        <v>136</v>
      </c>
      <c r="I6" s="38" t="s">
        <v>41</v>
      </c>
      <c r="J6" s="39" t="s">
        <v>137</v>
      </c>
      <c r="K6" s="36" t="s">
        <v>39</v>
      </c>
      <c r="L6" s="5" t="s">
        <v>138</v>
      </c>
      <c r="M6" s="5" t="s">
        <v>10</v>
      </c>
      <c r="N6" s="5" t="s">
        <v>139</v>
      </c>
      <c r="O6" s="5" t="s">
        <v>132</v>
      </c>
      <c r="P6" s="5" t="s">
        <v>158</v>
      </c>
      <c r="Q6" s="5" t="s">
        <v>159</v>
      </c>
      <c r="R6" s="5" t="s">
        <v>160</v>
      </c>
      <c r="S6" s="5" t="s">
        <v>158</v>
      </c>
      <c r="T6" s="5" t="s">
        <v>74</v>
      </c>
      <c r="U6" s="5" t="s">
        <v>70</v>
      </c>
      <c r="V6" s="5" t="s">
        <v>39</v>
      </c>
      <c r="W6" s="5" t="s">
        <v>170</v>
      </c>
      <c r="X6" s="5" t="s">
        <v>256</v>
      </c>
      <c r="Y6" s="5" t="s">
        <v>257</v>
      </c>
      <c r="Z6" s="5" t="s">
        <v>171</v>
      </c>
    </row>
    <row r="7" spans="1:26" ht="15.75">
      <c r="A7" s="4">
        <v>2</v>
      </c>
      <c r="B7" s="37" t="s">
        <v>106</v>
      </c>
      <c r="C7" s="40" t="s">
        <v>31</v>
      </c>
      <c r="D7" s="41" t="s">
        <v>19</v>
      </c>
      <c r="E7" s="40" t="s">
        <v>14</v>
      </c>
      <c r="F7" s="41" t="s">
        <v>140</v>
      </c>
      <c r="G7" s="40" t="s">
        <v>0</v>
      </c>
      <c r="H7" s="41" t="s">
        <v>141</v>
      </c>
      <c r="I7" s="40" t="s">
        <v>9</v>
      </c>
      <c r="J7" s="41" t="s">
        <v>142</v>
      </c>
      <c r="K7" s="36" t="s">
        <v>8</v>
      </c>
      <c r="L7" s="5" t="s">
        <v>143</v>
      </c>
      <c r="M7" s="5" t="s">
        <v>9</v>
      </c>
      <c r="N7" s="5" t="s">
        <v>144</v>
      </c>
      <c r="O7" s="5" t="s">
        <v>145</v>
      </c>
      <c r="P7" s="5" t="s">
        <v>161</v>
      </c>
      <c r="Q7" s="5" t="s">
        <v>162</v>
      </c>
      <c r="R7" s="5" t="s">
        <v>163</v>
      </c>
      <c r="S7" s="5" t="s">
        <v>161</v>
      </c>
      <c r="T7" s="5" t="s">
        <v>8</v>
      </c>
      <c r="U7" s="5" t="s">
        <v>9</v>
      </c>
      <c r="V7" s="5" t="s">
        <v>8</v>
      </c>
      <c r="W7" s="5" t="s">
        <v>38</v>
      </c>
      <c r="X7" s="5" t="s">
        <v>71</v>
      </c>
      <c r="Y7" s="5" t="s">
        <v>258</v>
      </c>
      <c r="Z7" s="5" t="s">
        <v>259</v>
      </c>
    </row>
    <row r="8" spans="1:26" ht="15.75">
      <c r="A8" s="4">
        <v>3</v>
      </c>
      <c r="B8" s="37" t="s">
        <v>109</v>
      </c>
      <c r="C8" s="40" t="s">
        <v>9</v>
      </c>
      <c r="D8" s="41" t="s">
        <v>140</v>
      </c>
      <c r="E8" s="40" t="s">
        <v>41</v>
      </c>
      <c r="F8" s="41" t="s">
        <v>136</v>
      </c>
      <c r="G8" s="40" t="s">
        <v>10</v>
      </c>
      <c r="H8" s="41" t="s">
        <v>136</v>
      </c>
      <c r="I8" s="40" t="s">
        <v>31</v>
      </c>
      <c r="J8" s="41" t="s">
        <v>140</v>
      </c>
      <c r="K8" s="36" t="s">
        <v>39</v>
      </c>
      <c r="L8" s="5" t="s">
        <v>104</v>
      </c>
      <c r="M8" s="5" t="s">
        <v>31</v>
      </c>
      <c r="N8" s="5" t="s">
        <v>146</v>
      </c>
      <c r="O8" s="5" t="s">
        <v>132</v>
      </c>
      <c r="P8" s="5" t="s">
        <v>158</v>
      </c>
      <c r="Q8" s="5" t="s">
        <v>164</v>
      </c>
      <c r="R8" s="5" t="s">
        <v>165</v>
      </c>
      <c r="S8" s="5" t="s">
        <v>158</v>
      </c>
      <c r="T8" s="5" t="s">
        <v>74</v>
      </c>
      <c r="U8" s="5" t="s">
        <v>38</v>
      </c>
      <c r="V8" s="5" t="s">
        <v>39</v>
      </c>
      <c r="W8" s="5" t="s">
        <v>127</v>
      </c>
      <c r="X8" s="5" t="s">
        <v>170</v>
      </c>
      <c r="Y8" s="5" t="s">
        <v>257</v>
      </c>
      <c r="Z8" s="5" t="s">
        <v>127</v>
      </c>
    </row>
    <row r="9" spans="1:26" ht="15.75">
      <c r="A9" s="4">
        <v>4</v>
      </c>
      <c r="B9" s="37" t="s">
        <v>112</v>
      </c>
      <c r="C9" s="40" t="s">
        <v>41</v>
      </c>
      <c r="D9" s="41" t="s">
        <v>147</v>
      </c>
      <c r="E9" s="40" t="s">
        <v>0</v>
      </c>
      <c r="F9" s="41" t="s">
        <v>148</v>
      </c>
      <c r="G9" s="40" t="s">
        <v>9</v>
      </c>
      <c r="H9" s="41" t="s">
        <v>140</v>
      </c>
      <c r="I9" s="40" t="s">
        <v>14</v>
      </c>
      <c r="J9" s="41" t="s">
        <v>136</v>
      </c>
      <c r="K9" s="36" t="s">
        <v>70</v>
      </c>
      <c r="L9" s="5" t="s">
        <v>149</v>
      </c>
      <c r="M9" s="5" t="s">
        <v>31</v>
      </c>
      <c r="N9" s="5" t="s">
        <v>150</v>
      </c>
      <c r="O9" s="5" t="s">
        <v>145</v>
      </c>
      <c r="P9" s="5" t="s">
        <v>57</v>
      </c>
      <c r="Q9" s="5" t="s">
        <v>166</v>
      </c>
      <c r="R9" s="5" t="s">
        <v>167</v>
      </c>
      <c r="S9" s="5" t="s">
        <v>57</v>
      </c>
      <c r="T9" s="5" t="s">
        <v>60</v>
      </c>
      <c r="U9" s="5" t="s">
        <v>38</v>
      </c>
      <c r="V9" s="5" t="s">
        <v>70</v>
      </c>
      <c r="W9" s="5" t="s">
        <v>171</v>
      </c>
      <c r="X9" s="5" t="s">
        <v>259</v>
      </c>
      <c r="Y9" s="5" t="s">
        <v>260</v>
      </c>
      <c r="Z9" s="5" t="s">
        <v>74</v>
      </c>
    </row>
    <row r="10" spans="1:26" ht="16.5" thickBot="1">
      <c r="A10" s="4">
        <v>5</v>
      </c>
      <c r="B10" s="37" t="s">
        <v>115</v>
      </c>
      <c r="C10" s="42" t="s">
        <v>0</v>
      </c>
      <c r="D10" s="43" t="s">
        <v>141</v>
      </c>
      <c r="E10" s="42" t="s">
        <v>9</v>
      </c>
      <c r="F10" s="43" t="s">
        <v>147</v>
      </c>
      <c r="G10" s="42" t="s">
        <v>14</v>
      </c>
      <c r="H10" s="43" t="s">
        <v>140</v>
      </c>
      <c r="I10" s="42" t="s">
        <v>0</v>
      </c>
      <c r="J10" s="43" t="s">
        <v>148</v>
      </c>
      <c r="K10" s="36" t="s">
        <v>8</v>
      </c>
      <c r="L10" s="5" t="s">
        <v>151</v>
      </c>
      <c r="M10" s="5" t="s">
        <v>41</v>
      </c>
      <c r="N10" s="5" t="s">
        <v>152</v>
      </c>
      <c r="O10" s="5" t="s">
        <v>57</v>
      </c>
      <c r="P10" s="5" t="s">
        <v>135</v>
      </c>
      <c r="Q10" s="5" t="s">
        <v>168</v>
      </c>
      <c r="R10" s="5" t="s">
        <v>169</v>
      </c>
      <c r="S10" s="5" t="s">
        <v>135</v>
      </c>
      <c r="T10" s="5" t="s">
        <v>71</v>
      </c>
      <c r="U10" s="5" t="s">
        <v>14</v>
      </c>
      <c r="V10" s="5" t="s">
        <v>8</v>
      </c>
      <c r="W10" s="5" t="s">
        <v>70</v>
      </c>
      <c r="X10" s="5" t="s">
        <v>72</v>
      </c>
      <c r="Y10" s="5" t="s">
        <v>261</v>
      </c>
      <c r="Z10" s="5" t="s">
        <v>60</v>
      </c>
    </row>
    <row r="11" ht="13.5" thickTop="1"/>
    <row r="12" spans="1:12" ht="12.75">
      <c r="A12" s="35" t="s">
        <v>200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2.75">
      <c r="A13" s="35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2.75">
      <c r="A14" s="23">
        <v>1</v>
      </c>
      <c r="B14" s="10" t="s">
        <v>215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>
      <c r="A16" s="23">
        <v>7</v>
      </c>
      <c r="B16" s="10" t="s">
        <v>201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11"/>
      <c r="C17" s="11"/>
      <c r="E17" s="11"/>
      <c r="F17" s="11"/>
      <c r="G17" s="11"/>
      <c r="H17" s="11"/>
      <c r="I17" s="11"/>
      <c r="J17" s="11"/>
      <c r="K17" s="11"/>
      <c r="L17" s="11"/>
    </row>
    <row r="18" spans="1:12" ht="12.75">
      <c r="A18" s="11"/>
      <c r="B18" s="11"/>
      <c r="C18" s="11"/>
      <c r="D18" s="11" t="s">
        <v>153</v>
      </c>
      <c r="F18" s="11" t="s">
        <v>154</v>
      </c>
      <c r="H18" s="11" t="s">
        <v>155</v>
      </c>
      <c r="J18" s="11" t="s">
        <v>156</v>
      </c>
      <c r="K18" s="11"/>
      <c r="L18" s="11" t="s">
        <v>229</v>
      </c>
    </row>
    <row r="19" spans="1:12" ht="12.75">
      <c r="A19" s="11"/>
      <c r="B19" s="11"/>
      <c r="C19" s="11"/>
      <c r="D19" s="22">
        <f>8*1</f>
        <v>8</v>
      </c>
      <c r="E19" s="9"/>
      <c r="F19" s="22">
        <f>6.5*0</f>
        <v>0</v>
      </c>
      <c r="G19" s="9"/>
      <c r="H19" s="22">
        <f>7*1</f>
        <v>7</v>
      </c>
      <c r="I19" s="9"/>
      <c r="J19" s="22">
        <f>6.5*0.5</f>
        <v>3.25</v>
      </c>
      <c r="K19" s="22"/>
      <c r="L19" s="22">
        <f>SUM(D19:J19)</f>
        <v>18.25</v>
      </c>
    </row>
    <row r="20" spans="1:12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>
      <c r="A21" s="10">
        <v>13</v>
      </c>
      <c r="B21" s="10" t="s">
        <v>217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1"/>
      <c r="C23" s="11"/>
      <c r="D23" s="11" t="s">
        <v>153</v>
      </c>
      <c r="F23" s="11" t="s">
        <v>154</v>
      </c>
      <c r="H23" s="11" t="s">
        <v>155</v>
      </c>
      <c r="J23" s="11" t="s">
        <v>156</v>
      </c>
      <c r="K23" s="11"/>
      <c r="L23" s="11" t="s">
        <v>229</v>
      </c>
    </row>
    <row r="24" spans="1:12" ht="12.75">
      <c r="A24" s="11"/>
      <c r="B24" s="11"/>
      <c r="C24" s="11"/>
      <c r="D24" s="22">
        <v>2</v>
      </c>
      <c r="E24" s="9"/>
      <c r="F24" s="22">
        <f>6.5*0</f>
        <v>0</v>
      </c>
      <c r="G24" s="9"/>
      <c r="H24" s="22">
        <v>2</v>
      </c>
      <c r="I24" s="9"/>
      <c r="J24" s="22">
        <v>1</v>
      </c>
      <c r="K24" s="22"/>
      <c r="L24" s="22">
        <f>SUM(D24:J24)</f>
        <v>5</v>
      </c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0">
        <v>15</v>
      </c>
      <c r="B26" s="10" t="s">
        <v>216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5.75">
      <c r="A28" s="11"/>
      <c r="B28" s="11"/>
      <c r="C28" s="1" t="s">
        <v>118</v>
      </c>
      <c r="D28" s="2" t="s">
        <v>9</v>
      </c>
      <c r="E28" s="2" t="s">
        <v>41</v>
      </c>
      <c r="F28" s="2" t="s">
        <v>14</v>
      </c>
      <c r="G28" s="2" t="s">
        <v>31</v>
      </c>
      <c r="H28" s="11"/>
      <c r="I28" s="11"/>
      <c r="J28" s="11"/>
      <c r="K28" s="11"/>
      <c r="L28" s="11"/>
    </row>
    <row r="29" spans="1:12" ht="15.75">
      <c r="A29" s="11"/>
      <c r="B29" s="11"/>
      <c r="C29" s="4">
        <v>1</v>
      </c>
      <c r="D29" s="5" t="s">
        <v>9</v>
      </c>
      <c r="E29" s="5" t="s">
        <v>35</v>
      </c>
      <c r="F29" s="5" t="s">
        <v>7</v>
      </c>
      <c r="G29" s="5" t="s">
        <v>9</v>
      </c>
      <c r="H29" s="11"/>
      <c r="I29" s="11"/>
      <c r="J29" s="11"/>
      <c r="K29" s="11"/>
      <c r="L29" s="11"/>
    </row>
    <row r="30" spans="1:12" ht="15.75">
      <c r="A30" s="11"/>
      <c r="B30" s="11"/>
      <c r="C30" s="4">
        <v>2</v>
      </c>
      <c r="D30" s="5" t="s">
        <v>7</v>
      </c>
      <c r="E30" s="5" t="s">
        <v>7</v>
      </c>
      <c r="F30" s="5" t="s">
        <v>35</v>
      </c>
      <c r="G30" s="5" t="s">
        <v>35</v>
      </c>
      <c r="H30" s="11"/>
      <c r="I30" s="11"/>
      <c r="J30" s="11"/>
      <c r="K30" s="11"/>
      <c r="L30" s="11"/>
    </row>
    <row r="31" spans="1:12" ht="15.75">
      <c r="A31" s="11"/>
      <c r="B31" s="11"/>
      <c r="C31" s="4">
        <v>3</v>
      </c>
      <c r="D31" s="5" t="s">
        <v>35</v>
      </c>
      <c r="E31" s="5" t="s">
        <v>35</v>
      </c>
      <c r="F31" s="5" t="s">
        <v>9</v>
      </c>
      <c r="G31" s="5" t="s">
        <v>7</v>
      </c>
      <c r="H31" s="11"/>
      <c r="I31" s="11"/>
      <c r="J31" s="11"/>
      <c r="K31" s="11"/>
      <c r="L31" s="11"/>
    </row>
    <row r="32" spans="1:12" ht="15.75">
      <c r="A32" s="11"/>
      <c r="B32" s="11"/>
      <c r="C32" s="4">
        <v>4</v>
      </c>
      <c r="D32" s="5" t="s">
        <v>9</v>
      </c>
      <c r="E32" s="5" t="s">
        <v>7</v>
      </c>
      <c r="F32" s="5" t="s">
        <v>9</v>
      </c>
      <c r="G32" s="5" t="s">
        <v>7</v>
      </c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 t="s">
        <v>229</v>
      </c>
      <c r="I33" s="11"/>
      <c r="J33" s="11"/>
      <c r="K33" s="11"/>
      <c r="L33" s="11"/>
    </row>
    <row r="34" spans="1:12" ht="12.75">
      <c r="A34" s="11"/>
      <c r="B34" s="11"/>
      <c r="C34" s="19">
        <v>1</v>
      </c>
      <c r="D34" s="11">
        <v>100</v>
      </c>
      <c r="E34" s="11">
        <v>0</v>
      </c>
      <c r="F34" s="11">
        <v>50</v>
      </c>
      <c r="G34" s="11">
        <v>100</v>
      </c>
      <c r="H34" s="11">
        <f>SUM(D34:G34)</f>
        <v>250</v>
      </c>
      <c r="I34" s="11"/>
      <c r="J34" s="11"/>
      <c r="K34" s="11"/>
      <c r="L34" s="11"/>
    </row>
    <row r="35" spans="1:12" ht="12.75">
      <c r="A35" s="11"/>
      <c r="B35" s="11"/>
      <c r="C35" s="11">
        <v>2</v>
      </c>
      <c r="D35" s="11">
        <v>47</v>
      </c>
      <c r="E35" s="11">
        <v>47</v>
      </c>
      <c r="F35" s="11">
        <v>0</v>
      </c>
      <c r="G35" s="11">
        <v>0</v>
      </c>
      <c r="H35" s="11">
        <f>SUM(D35:G35)</f>
        <v>94</v>
      </c>
      <c r="I35" s="11"/>
      <c r="J35" s="11"/>
      <c r="K35" s="11"/>
      <c r="L35" s="11"/>
    </row>
    <row r="36" spans="1:12" ht="12.75">
      <c r="A36" s="11"/>
      <c r="B36" s="11"/>
      <c r="C36" s="19">
        <v>3</v>
      </c>
      <c r="D36" s="11">
        <v>0</v>
      </c>
      <c r="E36" s="11">
        <v>0</v>
      </c>
      <c r="F36" s="11">
        <v>90</v>
      </c>
      <c r="G36" s="11">
        <v>45</v>
      </c>
      <c r="H36" s="11">
        <f>SUM(D36:G36)</f>
        <v>135</v>
      </c>
      <c r="I36" s="11"/>
      <c r="J36" s="11"/>
      <c r="K36" s="11"/>
      <c r="L36" s="11"/>
    </row>
    <row r="37" spans="1:12" ht="12.75">
      <c r="A37" s="11"/>
      <c r="B37" s="11"/>
      <c r="C37" s="11">
        <v>4</v>
      </c>
      <c r="D37" s="11">
        <v>88</v>
      </c>
      <c r="E37" s="11">
        <v>44</v>
      </c>
      <c r="F37" s="11">
        <v>88</v>
      </c>
      <c r="G37" s="11">
        <v>44</v>
      </c>
      <c r="H37" s="11">
        <f>SUM(D37:G37)</f>
        <v>264</v>
      </c>
      <c r="I37" s="11"/>
      <c r="J37" s="11"/>
      <c r="K37" s="11"/>
      <c r="L37" s="11"/>
    </row>
    <row r="38" spans="1:12" ht="12.75">
      <c r="A38" s="11"/>
      <c r="B38" s="11"/>
      <c r="C38" s="11" t="s">
        <v>68</v>
      </c>
      <c r="D38" s="11"/>
      <c r="E38" s="11"/>
      <c r="F38" s="11"/>
      <c r="G38" s="11"/>
      <c r="H38" s="11">
        <f>SUM(H34:H37)</f>
        <v>743</v>
      </c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0">
        <v>16</v>
      </c>
      <c r="B40" s="10" t="s">
        <v>218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 t="s">
        <v>153</v>
      </c>
      <c r="F42" s="11" t="s">
        <v>154</v>
      </c>
      <c r="H42" s="11" t="s">
        <v>155</v>
      </c>
      <c r="J42" s="11" t="s">
        <v>156</v>
      </c>
      <c r="K42" s="11" t="s">
        <v>157</v>
      </c>
      <c r="L42" s="11" t="s">
        <v>229</v>
      </c>
    </row>
    <row r="43" spans="1:12" ht="12.75">
      <c r="A43" s="11"/>
      <c r="B43" s="11"/>
      <c r="C43" s="11"/>
      <c r="D43" s="22">
        <f>8*1</f>
        <v>8</v>
      </c>
      <c r="E43" s="9"/>
      <c r="F43" s="22">
        <v>6.5</v>
      </c>
      <c r="G43" s="9"/>
      <c r="H43" s="22">
        <f>7*1</f>
        <v>7</v>
      </c>
      <c r="I43" s="9"/>
      <c r="J43" s="22">
        <v>6.5</v>
      </c>
      <c r="K43" s="22">
        <v>8</v>
      </c>
      <c r="L43" s="22">
        <f>SUM(D43:K43)</f>
        <v>36</v>
      </c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0">
        <v>22</v>
      </c>
      <c r="B46" s="10" t="s">
        <v>219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 t="s">
        <v>153</v>
      </c>
      <c r="F48" s="11" t="s">
        <v>154</v>
      </c>
      <c r="H48" s="11" t="s">
        <v>155</v>
      </c>
      <c r="J48" s="11" t="s">
        <v>156</v>
      </c>
      <c r="K48" s="11"/>
      <c r="L48" s="11" t="s">
        <v>229</v>
      </c>
    </row>
    <row r="49" spans="1:12" ht="12.75">
      <c r="A49" s="11"/>
      <c r="B49" s="11"/>
      <c r="C49" s="11"/>
      <c r="D49" s="22">
        <f>8*1</f>
        <v>8</v>
      </c>
      <c r="E49" s="9"/>
      <c r="F49" s="22">
        <v>6.5</v>
      </c>
      <c r="G49" s="9"/>
      <c r="H49" s="22">
        <f>7*1</f>
        <v>7</v>
      </c>
      <c r="I49" s="9"/>
      <c r="J49" s="22">
        <v>6.5</v>
      </c>
      <c r="K49" s="22"/>
      <c r="L49" s="22">
        <f>SUM(D49:K49)</f>
        <v>28</v>
      </c>
    </row>
    <row r="50" spans="1:12" ht="12.75">
      <c r="A50" s="11"/>
      <c r="B50" s="11"/>
      <c r="C50" s="11"/>
      <c r="D50" s="26"/>
      <c r="E50" s="26"/>
      <c r="F50" s="26"/>
      <c r="G50" s="26"/>
      <c r="H50" s="26"/>
      <c r="I50" s="26"/>
      <c r="J50" s="11"/>
      <c r="K50" s="11"/>
      <c r="L50" s="11"/>
    </row>
    <row r="51" spans="1:12" ht="12.75">
      <c r="A51" s="10">
        <v>24</v>
      </c>
      <c r="B51" s="10" t="s">
        <v>248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 t="s">
        <v>229</v>
      </c>
      <c r="I52" s="11"/>
      <c r="J52" s="11"/>
      <c r="K52" s="11"/>
      <c r="L52" s="11"/>
    </row>
    <row r="53" spans="1:12" ht="12.75">
      <c r="A53" s="11"/>
      <c r="B53" s="11"/>
      <c r="C53" s="19">
        <v>1</v>
      </c>
      <c r="D53" s="11">
        <v>100</v>
      </c>
      <c r="E53" s="11">
        <v>0</v>
      </c>
      <c r="F53" s="11">
        <v>50</v>
      </c>
      <c r="G53" s="11">
        <v>100</v>
      </c>
      <c r="H53" s="11">
        <f>SUM(D53:G53)</f>
        <v>250</v>
      </c>
      <c r="I53" s="11"/>
      <c r="J53" s="11"/>
      <c r="K53" s="11"/>
      <c r="L53" s="11"/>
    </row>
    <row r="54" spans="1:12" ht="12.75">
      <c r="A54" s="11"/>
      <c r="B54" s="11"/>
      <c r="C54" s="11">
        <v>2</v>
      </c>
      <c r="D54" s="11">
        <v>46</v>
      </c>
      <c r="E54" s="11">
        <v>46</v>
      </c>
      <c r="F54" s="11">
        <v>0</v>
      </c>
      <c r="G54" s="11">
        <v>0</v>
      </c>
      <c r="H54" s="11">
        <f>SUM(D54:G54)</f>
        <v>92</v>
      </c>
      <c r="I54" s="11"/>
      <c r="J54" s="11"/>
      <c r="K54" s="11"/>
      <c r="L54" s="11"/>
    </row>
    <row r="55" spans="1:12" ht="12.75">
      <c r="A55" s="11"/>
      <c r="B55" s="11"/>
      <c r="C55" s="19">
        <v>3</v>
      </c>
      <c r="D55" s="11">
        <v>0</v>
      </c>
      <c r="E55" s="11">
        <v>0</v>
      </c>
      <c r="F55" s="11">
        <v>86</v>
      </c>
      <c r="G55" s="11">
        <v>43</v>
      </c>
      <c r="H55" s="11">
        <f>SUM(D55:G55)</f>
        <v>129</v>
      </c>
      <c r="I55" s="11"/>
      <c r="J55" s="11"/>
      <c r="K55" s="11"/>
      <c r="L55" s="11"/>
    </row>
    <row r="56" spans="1:12" ht="12.75">
      <c r="A56" s="11"/>
      <c r="B56" s="11"/>
      <c r="C56" s="11">
        <v>4</v>
      </c>
      <c r="D56" s="11">
        <v>82</v>
      </c>
      <c r="E56" s="11">
        <v>41</v>
      </c>
      <c r="F56" s="11">
        <v>82</v>
      </c>
      <c r="G56" s="11">
        <v>41</v>
      </c>
      <c r="H56" s="11">
        <f>SUM(D56:G56)</f>
        <v>246</v>
      </c>
      <c r="I56" s="11"/>
      <c r="J56" s="11"/>
      <c r="K56" s="11"/>
      <c r="L56" s="11"/>
    </row>
    <row r="57" spans="1:12" ht="12.75">
      <c r="A57" s="11"/>
      <c r="B57" s="11"/>
      <c r="C57" s="11" t="s">
        <v>68</v>
      </c>
      <c r="D57" s="11"/>
      <c r="E57" s="11"/>
      <c r="F57" s="11"/>
      <c r="G57" s="11"/>
      <c r="H57" s="11">
        <f>SUM(H53:H56)</f>
        <v>717</v>
      </c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0">
        <v>35</v>
      </c>
      <c r="B59" s="10" t="s">
        <v>221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 t="s">
        <v>153</v>
      </c>
      <c r="F61" s="11" t="s">
        <v>154</v>
      </c>
      <c r="H61" s="11" t="s">
        <v>155</v>
      </c>
      <c r="J61" s="11" t="s">
        <v>156</v>
      </c>
      <c r="K61" s="11"/>
      <c r="L61" s="11" t="s">
        <v>229</v>
      </c>
    </row>
    <row r="62" spans="1:12" ht="12.75">
      <c r="A62" s="11"/>
      <c r="B62" s="11"/>
      <c r="C62" s="11"/>
      <c r="D62" s="22">
        <f>8*2.5</f>
        <v>20</v>
      </c>
      <c r="E62" s="9"/>
      <c r="F62" s="22">
        <f>6.5*1</f>
        <v>6.5</v>
      </c>
      <c r="G62" s="9"/>
      <c r="H62" s="22">
        <f>7*2.5</f>
        <v>17.5</v>
      </c>
      <c r="I62" s="9"/>
      <c r="J62" s="22">
        <f>6.5*2</f>
        <v>13</v>
      </c>
      <c r="K62" s="22"/>
      <c r="L62" s="22">
        <f>SUM(D62:J62)</f>
        <v>57</v>
      </c>
    </row>
    <row r="63" spans="1:12" ht="12.75">
      <c r="A63" s="11"/>
      <c r="B63" s="11"/>
      <c r="C63" s="11"/>
      <c r="D63" s="22"/>
      <c r="E63" s="9"/>
      <c r="F63" s="22"/>
      <c r="G63" s="9"/>
      <c r="H63" s="22"/>
      <c r="I63" s="9"/>
      <c r="J63" s="22"/>
      <c r="K63" s="22"/>
      <c r="L63" s="22"/>
    </row>
    <row r="64" spans="1:12" ht="12.75">
      <c r="A64" s="10">
        <v>37</v>
      </c>
      <c r="B64" s="10" t="s">
        <v>210</v>
      </c>
      <c r="C64" s="11"/>
      <c r="D64" s="11"/>
      <c r="E64" s="11"/>
      <c r="F64" s="11"/>
      <c r="G64" s="11"/>
      <c r="H64" s="11"/>
      <c r="I64" s="11"/>
      <c r="J64" s="11"/>
      <c r="K64" s="11"/>
      <c r="L64" s="22"/>
    </row>
    <row r="65" spans="1:12" ht="12.75">
      <c r="A65" s="11"/>
      <c r="B65" s="11" t="s">
        <v>241</v>
      </c>
      <c r="C65" s="11"/>
      <c r="D65" s="11"/>
      <c r="E65" s="11"/>
      <c r="F65" s="11"/>
      <c r="G65" s="11"/>
      <c r="H65" s="11"/>
      <c r="I65" s="11"/>
      <c r="J65" s="11"/>
      <c r="K65" s="11"/>
      <c r="L65" s="22"/>
    </row>
    <row r="66" spans="1:12" ht="12.75">
      <c r="A66" s="11"/>
      <c r="B66" s="11" t="s">
        <v>242</v>
      </c>
      <c r="C66" s="11"/>
      <c r="D66" s="11"/>
      <c r="E66" s="11"/>
      <c r="F66" s="11"/>
      <c r="G66" s="11"/>
      <c r="H66" s="11"/>
      <c r="I66" s="11"/>
      <c r="J66" s="11"/>
      <c r="K66" s="11"/>
      <c r="L66" s="22"/>
    </row>
    <row r="67" spans="1:12" ht="12.75">
      <c r="A67" s="11"/>
      <c r="B67" s="11" t="s">
        <v>249</v>
      </c>
      <c r="C67" s="11"/>
      <c r="D67" s="11"/>
      <c r="E67" s="11"/>
      <c r="F67" s="11"/>
      <c r="G67" s="11"/>
      <c r="H67" s="11"/>
      <c r="I67" s="11"/>
      <c r="J67" s="11"/>
      <c r="K67" s="11"/>
      <c r="L67" s="22"/>
    </row>
    <row r="68" spans="1:12" ht="12.75">
      <c r="A68" s="11"/>
      <c r="C68" s="11"/>
      <c r="D68" s="11"/>
      <c r="E68" s="11"/>
      <c r="F68" s="11"/>
      <c r="G68" s="11"/>
      <c r="H68" s="11"/>
      <c r="I68" s="11"/>
      <c r="J68" s="11"/>
      <c r="K68" s="11"/>
      <c r="L68" s="22"/>
    </row>
    <row r="69" spans="1:12" ht="12.75">
      <c r="A69" s="11"/>
      <c r="B69" s="11"/>
      <c r="C69" s="11"/>
      <c r="D69" s="11" t="s">
        <v>153</v>
      </c>
      <c r="F69" s="11" t="s">
        <v>154</v>
      </c>
      <c r="H69" s="11" t="s">
        <v>155</v>
      </c>
      <c r="J69" s="11" t="s">
        <v>156</v>
      </c>
      <c r="K69" s="11"/>
      <c r="L69" s="11" t="s">
        <v>229</v>
      </c>
    </row>
    <row r="70" spans="1:12" ht="12.75">
      <c r="A70" s="11"/>
      <c r="B70" s="11"/>
      <c r="C70" s="11"/>
      <c r="D70" s="22">
        <v>8</v>
      </c>
      <c r="E70" s="9"/>
      <c r="F70" s="22">
        <f>6.5*1</f>
        <v>6.5</v>
      </c>
      <c r="G70" s="9"/>
      <c r="H70" s="22">
        <v>7</v>
      </c>
      <c r="I70" s="9"/>
      <c r="J70" s="22">
        <v>6.5</v>
      </c>
      <c r="K70" s="22"/>
      <c r="L70" s="22">
        <f>SUM(D70:J70)</f>
        <v>28</v>
      </c>
    </row>
    <row r="71" spans="1:12" ht="12.75">
      <c r="A71" s="11"/>
      <c r="B71" s="11"/>
      <c r="C71" s="11"/>
      <c r="D71" s="22"/>
      <c r="E71" s="9"/>
      <c r="F71" s="22"/>
      <c r="G71" s="9"/>
      <c r="H71" s="22"/>
      <c r="I71" s="9"/>
      <c r="J71" s="22"/>
      <c r="K71" s="22"/>
      <c r="L71" s="22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0">
        <v>38</v>
      </c>
      <c r="B73" s="10" t="s">
        <v>222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 t="s">
        <v>153</v>
      </c>
      <c r="F75" s="11" t="s">
        <v>154</v>
      </c>
      <c r="H75" s="11" t="s">
        <v>155</v>
      </c>
      <c r="J75" s="11" t="s">
        <v>156</v>
      </c>
      <c r="K75" s="11"/>
      <c r="L75" s="11" t="s">
        <v>229</v>
      </c>
    </row>
    <row r="76" spans="1:12" ht="12.75">
      <c r="A76" s="11"/>
      <c r="B76" s="11"/>
      <c r="C76" s="11"/>
      <c r="D76" s="22">
        <f>2.5+1</f>
        <v>3.5</v>
      </c>
      <c r="E76" s="9"/>
      <c r="F76" s="22">
        <f>1+0</f>
        <v>1</v>
      </c>
      <c r="G76" s="9"/>
      <c r="H76" s="22">
        <f>2.5+1</f>
        <v>3.5</v>
      </c>
      <c r="I76" s="9"/>
      <c r="J76" s="22">
        <f>2+0</f>
        <v>2</v>
      </c>
      <c r="K76" s="22"/>
      <c r="L76" s="22">
        <f>SUM(D76:J76)</f>
        <v>10</v>
      </c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0">
        <v>40</v>
      </c>
      <c r="B78" s="10" t="s">
        <v>223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 t="s">
        <v>153</v>
      </c>
      <c r="F80" s="11" t="s">
        <v>154</v>
      </c>
      <c r="H80" s="11" t="s">
        <v>155</v>
      </c>
      <c r="J80" s="11" t="s">
        <v>156</v>
      </c>
      <c r="K80" s="11"/>
      <c r="L80" s="11" t="s">
        <v>229</v>
      </c>
    </row>
    <row r="81" spans="1:12" ht="12.75">
      <c r="A81" s="11"/>
      <c r="B81" s="11"/>
      <c r="C81" s="11"/>
      <c r="D81" s="22">
        <v>3</v>
      </c>
      <c r="E81" s="9"/>
      <c r="F81" s="22">
        <v>0</v>
      </c>
      <c r="G81" s="9"/>
      <c r="H81" s="22">
        <v>3</v>
      </c>
      <c r="I81" s="9"/>
      <c r="J81" s="22">
        <v>1</v>
      </c>
      <c r="K81" s="22"/>
      <c r="L81" s="22">
        <f>SUM(D81:J81)</f>
        <v>7</v>
      </c>
    </row>
    <row r="82" spans="1:12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>
      <c r="A83" s="10">
        <v>42</v>
      </c>
      <c r="B83" s="10" t="s">
        <v>224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>
      <c r="A84" s="11"/>
      <c r="B84" s="11"/>
      <c r="C84" s="11" t="s">
        <v>250</v>
      </c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2.75">
      <c r="A86" s="10">
        <v>44</v>
      </c>
      <c r="B86" s="10" t="s">
        <v>225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2.75">
      <c r="A88" s="11"/>
      <c r="B88" s="11"/>
      <c r="C88" s="11"/>
      <c r="D88" s="11" t="s">
        <v>153</v>
      </c>
      <c r="F88" s="11" t="s">
        <v>154</v>
      </c>
      <c r="H88" s="11" t="s">
        <v>155</v>
      </c>
      <c r="J88" s="11" t="s">
        <v>156</v>
      </c>
      <c r="K88" s="11"/>
      <c r="L88" s="11" t="s">
        <v>229</v>
      </c>
    </row>
    <row r="89" spans="1:12" ht="12.75">
      <c r="A89" s="11"/>
      <c r="B89" s="11"/>
      <c r="C89" s="11"/>
      <c r="D89" s="22">
        <v>5</v>
      </c>
      <c r="E89" s="9"/>
      <c r="F89" s="22">
        <v>1</v>
      </c>
      <c r="G89" s="9"/>
      <c r="H89" s="22">
        <v>5</v>
      </c>
      <c r="I89" s="9"/>
      <c r="J89" s="22">
        <v>3</v>
      </c>
      <c r="K89" s="22"/>
      <c r="L89" s="22">
        <f>SUM(D89:J89)</f>
        <v>14</v>
      </c>
    </row>
    <row r="90" spans="1:12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>
      <c r="A91" s="10">
        <v>46</v>
      </c>
      <c r="B91" s="10" t="s">
        <v>265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4:12" ht="12.75">
      <c r="D93" s="28" t="s">
        <v>153</v>
      </c>
      <c r="F93" s="28" t="s">
        <v>154</v>
      </c>
      <c r="H93" s="28" t="s">
        <v>155</v>
      </c>
      <c r="J93" s="28" t="s">
        <v>156</v>
      </c>
      <c r="K93" s="28"/>
      <c r="L93" s="28" t="s">
        <v>68</v>
      </c>
    </row>
    <row r="94" spans="4:12" ht="12.75">
      <c r="D94" t="s">
        <v>262</v>
      </c>
      <c r="F94" t="s">
        <v>263</v>
      </c>
      <c r="H94" t="s">
        <v>262</v>
      </c>
      <c r="J94" t="s">
        <v>264</v>
      </c>
      <c r="L94" s="9">
        <v>15</v>
      </c>
    </row>
    <row r="96" spans="1:2" ht="12.75">
      <c r="A96" s="10">
        <v>47</v>
      </c>
      <c r="B96" s="10" t="s">
        <v>267</v>
      </c>
    </row>
    <row r="97" spans="4:12" ht="12.75">
      <c r="D97">
        <v>9</v>
      </c>
      <c r="F97">
        <v>6</v>
      </c>
      <c r="H97">
        <v>9</v>
      </c>
      <c r="J97">
        <v>8</v>
      </c>
      <c r="L97">
        <v>32</v>
      </c>
    </row>
    <row r="98" spans="3:9" ht="12.75">
      <c r="C98" s="28"/>
      <c r="D98" s="28"/>
      <c r="E98" s="28"/>
      <c r="F98" s="28"/>
      <c r="G98" s="28"/>
      <c r="H98" s="28"/>
      <c r="I98" s="28"/>
    </row>
    <row r="99" ht="12.75">
      <c r="A99" s="28"/>
    </row>
    <row r="100" spans="1:2" ht="12.75">
      <c r="A100" s="10">
        <v>48</v>
      </c>
      <c r="B100" s="10" t="s">
        <v>266</v>
      </c>
    </row>
    <row r="102" spans="4:12" ht="12.75">
      <c r="D102" s="28" t="s">
        <v>153</v>
      </c>
      <c r="F102" s="28" t="s">
        <v>154</v>
      </c>
      <c r="H102" s="28" t="s">
        <v>155</v>
      </c>
      <c r="J102" s="28" t="s">
        <v>156</v>
      </c>
      <c r="K102" s="28"/>
      <c r="L102" s="28" t="s">
        <v>68</v>
      </c>
    </row>
    <row r="103" spans="4:12" ht="12.75">
      <c r="D103">
        <v>4</v>
      </c>
      <c r="F103">
        <v>2</v>
      </c>
      <c r="H103">
        <v>4</v>
      </c>
      <c r="J103">
        <v>1</v>
      </c>
      <c r="L103" s="9">
        <v>11</v>
      </c>
    </row>
  </sheetData>
  <mergeCells count="4">
    <mergeCell ref="C5:D5"/>
    <mergeCell ref="E5:F5"/>
    <mergeCell ref="G5:H5"/>
    <mergeCell ref="I5:J5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4"/>
  <sheetViews>
    <sheetView workbookViewId="0" topLeftCell="A1">
      <selection activeCell="A1" sqref="A1"/>
    </sheetView>
  </sheetViews>
  <sheetFormatPr defaultColWidth="11.421875" defaultRowHeight="12.75"/>
  <cols>
    <col min="1" max="1" width="4.8515625" style="11" bestFit="1" customWidth="1"/>
    <col min="2" max="2" width="12.421875" style="11" bestFit="1" customWidth="1"/>
    <col min="3" max="8" width="6.28125" style="11" customWidth="1"/>
    <col min="9" max="9" width="6.140625" style="11" bestFit="1" customWidth="1"/>
    <col min="10" max="10" width="4.57421875" style="11" bestFit="1" customWidth="1"/>
    <col min="11" max="11" width="5.421875" style="11" bestFit="1" customWidth="1"/>
    <col min="12" max="12" width="7.57421875" style="11" bestFit="1" customWidth="1"/>
    <col min="13" max="13" width="4.421875" style="11" bestFit="1" customWidth="1"/>
    <col min="14" max="17" width="7.7109375" style="11" customWidth="1"/>
    <col min="18" max="19" width="6.140625" style="11" customWidth="1"/>
    <col min="20" max="20" width="9.140625" style="11" bestFit="1" customWidth="1"/>
    <col min="21" max="21" width="5.8515625" style="11" bestFit="1" customWidth="1"/>
    <col min="22" max="16384" width="11.421875" style="11" customWidth="1"/>
  </cols>
  <sheetData>
    <row r="1" ht="18">
      <c r="A1" s="29" t="s">
        <v>251</v>
      </c>
    </row>
    <row r="2" ht="15.75">
      <c r="A2" s="30" t="s">
        <v>174</v>
      </c>
    </row>
    <row r="3" ht="12.75">
      <c r="A3" s="10" t="s">
        <v>172</v>
      </c>
    </row>
    <row r="4" spans="8:21" ht="12.75">
      <c r="H4" s="11">
        <v>1</v>
      </c>
      <c r="I4" s="11">
        <v>7</v>
      </c>
      <c r="J4" s="11">
        <v>13</v>
      </c>
      <c r="K4" s="11">
        <v>14</v>
      </c>
      <c r="L4" s="11">
        <v>15</v>
      </c>
      <c r="M4" s="11">
        <v>24</v>
      </c>
      <c r="N4" s="11">
        <v>35</v>
      </c>
      <c r="O4" s="11">
        <v>38</v>
      </c>
      <c r="P4" s="11">
        <v>39</v>
      </c>
      <c r="Q4" s="11">
        <v>40</v>
      </c>
      <c r="R4" s="11">
        <v>42</v>
      </c>
      <c r="S4" s="11">
        <v>45</v>
      </c>
      <c r="T4" s="28">
        <v>47</v>
      </c>
      <c r="U4" s="28">
        <v>48</v>
      </c>
    </row>
    <row r="5" spans="1:21" ht="15.75">
      <c r="A5" s="13">
        <v>7</v>
      </c>
      <c r="B5" s="14" t="s">
        <v>195</v>
      </c>
      <c r="C5" s="15" t="s">
        <v>9</v>
      </c>
      <c r="D5" s="15" t="s">
        <v>41</v>
      </c>
      <c r="E5" s="15" t="s">
        <v>14</v>
      </c>
      <c r="F5" s="15" t="s">
        <v>31</v>
      </c>
      <c r="G5" s="15" t="s">
        <v>10</v>
      </c>
      <c r="H5" s="15" t="s">
        <v>193</v>
      </c>
      <c r="I5" s="15" t="s">
        <v>3</v>
      </c>
      <c r="J5" s="15" t="s">
        <v>101</v>
      </c>
      <c r="K5" s="15" t="s">
        <v>43</v>
      </c>
      <c r="L5" s="15" t="s">
        <v>197</v>
      </c>
      <c r="M5" s="15" t="s">
        <v>102</v>
      </c>
      <c r="N5" s="15" t="s">
        <v>3</v>
      </c>
      <c r="O5" s="15" t="s">
        <v>121</v>
      </c>
      <c r="P5" s="15" t="s">
        <v>198</v>
      </c>
      <c r="Q5" s="15" t="s">
        <v>122</v>
      </c>
      <c r="R5" s="15" t="s">
        <v>198</v>
      </c>
      <c r="S5" s="15" t="s">
        <v>101</v>
      </c>
      <c r="T5" s="2" t="s">
        <v>253</v>
      </c>
      <c r="U5" s="2" t="s">
        <v>254</v>
      </c>
    </row>
    <row r="6" spans="1:21" ht="15.75">
      <c r="A6" s="16">
        <v>1</v>
      </c>
      <c r="B6" s="17" t="s">
        <v>103</v>
      </c>
      <c r="C6" s="18" t="s">
        <v>79</v>
      </c>
      <c r="D6" s="18" t="s">
        <v>63</v>
      </c>
      <c r="E6" s="18" t="s">
        <v>63</v>
      </c>
      <c r="F6" s="18" t="s">
        <v>6</v>
      </c>
      <c r="G6" s="18" t="s">
        <v>41</v>
      </c>
      <c r="H6" s="18" t="s">
        <v>71</v>
      </c>
      <c r="I6" s="18" t="s">
        <v>104</v>
      </c>
      <c r="J6" s="18" t="s">
        <v>14</v>
      </c>
      <c r="K6" s="18" t="s">
        <v>35</v>
      </c>
      <c r="L6" s="18" t="s">
        <v>105</v>
      </c>
      <c r="M6" s="18" t="s">
        <v>123</v>
      </c>
      <c r="N6" s="18" t="s">
        <v>124</v>
      </c>
      <c r="O6" s="18" t="s">
        <v>73</v>
      </c>
      <c r="P6" s="18">
        <v>29</v>
      </c>
      <c r="Q6" s="18" t="s">
        <v>31</v>
      </c>
      <c r="R6" s="18" t="s">
        <v>71</v>
      </c>
      <c r="S6" s="18" t="s">
        <v>74</v>
      </c>
      <c r="T6" s="5" t="s">
        <v>268</v>
      </c>
      <c r="U6" s="5" t="s">
        <v>269</v>
      </c>
    </row>
    <row r="7" spans="1:21" ht="15.75">
      <c r="A7" s="16">
        <v>2</v>
      </c>
      <c r="B7" s="17" t="s">
        <v>106</v>
      </c>
      <c r="C7" s="18" t="s">
        <v>6</v>
      </c>
      <c r="D7" s="18" t="s">
        <v>79</v>
      </c>
      <c r="E7" s="18" t="s">
        <v>6</v>
      </c>
      <c r="F7" s="18" t="s">
        <v>63</v>
      </c>
      <c r="G7" s="18" t="s">
        <v>6</v>
      </c>
      <c r="H7" s="18" t="s">
        <v>60</v>
      </c>
      <c r="I7" s="18" t="s">
        <v>107</v>
      </c>
      <c r="J7" s="18" t="s">
        <v>38</v>
      </c>
      <c r="K7" s="18" t="s">
        <v>35</v>
      </c>
      <c r="L7" s="18" t="s">
        <v>108</v>
      </c>
      <c r="M7" s="18" t="s">
        <v>125</v>
      </c>
      <c r="N7" s="18" t="s">
        <v>126</v>
      </c>
      <c r="O7" s="18" t="s">
        <v>127</v>
      </c>
      <c r="P7" s="18">
        <v>34</v>
      </c>
      <c r="Q7" s="18" t="s">
        <v>60</v>
      </c>
      <c r="R7" s="18" t="s">
        <v>60</v>
      </c>
      <c r="S7" s="18" t="s">
        <v>135</v>
      </c>
      <c r="T7" s="5" t="s">
        <v>270</v>
      </c>
      <c r="U7" s="5" t="s">
        <v>271</v>
      </c>
    </row>
    <row r="8" spans="1:21" ht="15.75">
      <c r="A8" s="16">
        <v>3</v>
      </c>
      <c r="B8" s="17" t="s">
        <v>109</v>
      </c>
      <c r="C8" s="18" t="s">
        <v>6</v>
      </c>
      <c r="D8" s="18" t="s">
        <v>63</v>
      </c>
      <c r="E8" s="18" t="s">
        <v>79</v>
      </c>
      <c r="F8" s="18" t="s">
        <v>63</v>
      </c>
      <c r="G8" s="18" t="s">
        <v>9</v>
      </c>
      <c r="H8" s="18" t="s">
        <v>8</v>
      </c>
      <c r="I8" s="18" t="s">
        <v>110</v>
      </c>
      <c r="J8" s="18" t="s">
        <v>41</v>
      </c>
      <c r="K8" s="18" t="s">
        <v>35</v>
      </c>
      <c r="L8" s="18" t="s">
        <v>111</v>
      </c>
      <c r="M8" s="18" t="s">
        <v>128</v>
      </c>
      <c r="N8" s="18" t="s">
        <v>129</v>
      </c>
      <c r="O8" s="18" t="s">
        <v>71</v>
      </c>
      <c r="P8" s="18">
        <v>28</v>
      </c>
      <c r="Q8" s="18" t="s">
        <v>14</v>
      </c>
      <c r="R8" s="18" t="s">
        <v>8</v>
      </c>
      <c r="S8" s="18" t="s">
        <v>39</v>
      </c>
      <c r="T8" s="5" t="s">
        <v>72</v>
      </c>
      <c r="U8" s="5" t="s">
        <v>158</v>
      </c>
    </row>
    <row r="9" spans="1:21" ht="15.75">
      <c r="A9" s="16">
        <v>4</v>
      </c>
      <c r="B9" s="17" t="s">
        <v>112</v>
      </c>
      <c r="C9" s="18" t="s">
        <v>63</v>
      </c>
      <c r="D9" s="18" t="s">
        <v>6</v>
      </c>
      <c r="E9" s="18" t="s">
        <v>6</v>
      </c>
      <c r="F9" s="18" t="s">
        <v>79</v>
      </c>
      <c r="G9" s="18" t="s">
        <v>6</v>
      </c>
      <c r="H9" s="18" t="s">
        <v>60</v>
      </c>
      <c r="I9" s="18" t="s">
        <v>113</v>
      </c>
      <c r="J9" s="18" t="s">
        <v>38</v>
      </c>
      <c r="K9" s="18" t="s">
        <v>35</v>
      </c>
      <c r="L9" s="18" t="s">
        <v>114</v>
      </c>
      <c r="M9" s="18" t="s">
        <v>130</v>
      </c>
      <c r="N9" s="18" t="s">
        <v>131</v>
      </c>
      <c r="O9" s="18" t="s">
        <v>127</v>
      </c>
      <c r="P9" s="18">
        <v>32</v>
      </c>
      <c r="Q9" s="18" t="s">
        <v>60</v>
      </c>
      <c r="R9" s="18" t="s">
        <v>60</v>
      </c>
      <c r="S9" s="18" t="s">
        <v>135</v>
      </c>
      <c r="T9" s="5" t="s">
        <v>270</v>
      </c>
      <c r="U9" s="5" t="s">
        <v>257</v>
      </c>
    </row>
    <row r="10" spans="1:21" ht="15.75">
      <c r="A10" s="16">
        <v>5</v>
      </c>
      <c r="B10" s="17" t="s">
        <v>115</v>
      </c>
      <c r="C10" s="18" t="s">
        <v>41</v>
      </c>
      <c r="D10" s="18" t="s">
        <v>63</v>
      </c>
      <c r="E10" s="18" t="s">
        <v>14</v>
      </c>
      <c r="F10" s="18" t="s">
        <v>63</v>
      </c>
      <c r="G10" s="18" t="s">
        <v>79</v>
      </c>
      <c r="H10" s="18" t="s">
        <v>39</v>
      </c>
      <c r="I10" s="18" t="s">
        <v>116</v>
      </c>
      <c r="J10" s="18" t="s">
        <v>14</v>
      </c>
      <c r="K10" s="18" t="s">
        <v>35</v>
      </c>
      <c r="L10" s="18" t="s">
        <v>117</v>
      </c>
      <c r="M10" s="18" t="s">
        <v>133</v>
      </c>
      <c r="N10" s="18" t="s">
        <v>134</v>
      </c>
      <c r="O10" s="18">
        <v>9</v>
      </c>
      <c r="P10" s="18">
        <v>31</v>
      </c>
      <c r="Q10" s="18" t="s">
        <v>31</v>
      </c>
      <c r="R10" s="18" t="s">
        <v>39</v>
      </c>
      <c r="S10" s="18" t="s">
        <v>74</v>
      </c>
      <c r="T10" s="5" t="s">
        <v>127</v>
      </c>
      <c r="U10" s="5" t="s">
        <v>272</v>
      </c>
    </row>
    <row r="11" spans="1:13" ht="12.75">
      <c r="A11" s="31"/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1"/>
    </row>
    <row r="12" ht="12.75">
      <c r="A12" s="35" t="s">
        <v>200</v>
      </c>
    </row>
    <row r="13" ht="12.75">
      <c r="A13" s="35"/>
    </row>
    <row r="14" spans="1:2" ht="12.75">
      <c r="A14" s="23">
        <v>1</v>
      </c>
      <c r="B14" s="10" t="s">
        <v>215</v>
      </c>
    </row>
    <row r="16" spans="1:19" ht="12.75">
      <c r="A16" s="23">
        <v>7</v>
      </c>
      <c r="B16" s="10" t="s">
        <v>211</v>
      </c>
      <c r="P16" s="10" t="s">
        <v>293</v>
      </c>
      <c r="Q16" s="28"/>
      <c r="R16" s="28"/>
      <c r="S16" s="28"/>
    </row>
    <row r="17" spans="16:19" ht="15.75">
      <c r="P17" s="52" t="s">
        <v>273</v>
      </c>
      <c r="Q17" s="3" t="s">
        <v>106</v>
      </c>
      <c r="R17" s="2" t="s">
        <v>274</v>
      </c>
      <c r="S17" s="3" t="s">
        <v>115</v>
      </c>
    </row>
    <row r="18" spans="4:19" ht="15.75">
      <c r="D18" s="11">
        <v>2</v>
      </c>
      <c r="E18" s="11">
        <v>3</v>
      </c>
      <c r="F18" s="11">
        <v>4</v>
      </c>
      <c r="G18" s="11">
        <v>5</v>
      </c>
      <c r="I18" s="11" t="s">
        <v>229</v>
      </c>
      <c r="P18" s="4">
        <v>1</v>
      </c>
      <c r="Q18" s="6" t="s">
        <v>10</v>
      </c>
      <c r="R18" s="5" t="s">
        <v>275</v>
      </c>
      <c r="S18" s="6" t="s">
        <v>261</v>
      </c>
    </row>
    <row r="19" spans="4:19" ht="15.75">
      <c r="D19" s="26">
        <f>9*0</f>
        <v>0</v>
      </c>
      <c r="E19" s="26">
        <f>6.5*0</f>
        <v>0</v>
      </c>
      <c r="F19" s="26">
        <f>9*1</f>
        <v>9</v>
      </c>
      <c r="G19" s="26">
        <f>8*0.5</f>
        <v>4</v>
      </c>
      <c r="H19" s="26"/>
      <c r="I19" s="26">
        <f>SUM(D19:H19)</f>
        <v>13</v>
      </c>
      <c r="P19" s="4">
        <v>2</v>
      </c>
      <c r="Q19" s="6" t="s">
        <v>38</v>
      </c>
      <c r="R19" s="5" t="s">
        <v>276</v>
      </c>
      <c r="S19" s="6" t="s">
        <v>270</v>
      </c>
    </row>
    <row r="20" spans="16:19" ht="15.75">
      <c r="P20" s="4">
        <v>3</v>
      </c>
      <c r="Q20" s="6" t="s">
        <v>70</v>
      </c>
      <c r="R20" s="5" t="s">
        <v>277</v>
      </c>
      <c r="S20" s="6" t="s">
        <v>258</v>
      </c>
    </row>
    <row r="21" spans="1:19" ht="15.75">
      <c r="A21" s="10">
        <v>13</v>
      </c>
      <c r="B21" s="10" t="s">
        <v>217</v>
      </c>
      <c r="P21" s="4">
        <v>4</v>
      </c>
      <c r="Q21" s="6" t="s">
        <v>39</v>
      </c>
      <c r="R21" s="5" t="s">
        <v>275</v>
      </c>
      <c r="S21" s="6" t="s">
        <v>278</v>
      </c>
    </row>
    <row r="22" spans="16:19" ht="15.75">
      <c r="P22" s="1" t="s">
        <v>279</v>
      </c>
      <c r="Q22" s="3" t="s">
        <v>109</v>
      </c>
      <c r="R22" s="2" t="s">
        <v>280</v>
      </c>
      <c r="S22" s="3" t="s">
        <v>112</v>
      </c>
    </row>
    <row r="23" spans="4:19" ht="15.75">
      <c r="D23" s="11">
        <v>2</v>
      </c>
      <c r="E23" s="11">
        <v>3</v>
      </c>
      <c r="F23" s="11">
        <v>4</v>
      </c>
      <c r="G23" s="11">
        <v>5</v>
      </c>
      <c r="I23" s="11" t="s">
        <v>229</v>
      </c>
      <c r="P23" s="4">
        <v>1</v>
      </c>
      <c r="Q23" s="6" t="s">
        <v>60</v>
      </c>
      <c r="R23" s="5" t="s">
        <v>276</v>
      </c>
      <c r="S23" s="6" t="s">
        <v>259</v>
      </c>
    </row>
    <row r="24" spans="4:19" ht="15.75">
      <c r="D24" s="26">
        <f>9*0</f>
        <v>0</v>
      </c>
      <c r="E24" s="26">
        <f>6.5*0</f>
        <v>0</v>
      </c>
      <c r="F24" s="26">
        <v>2</v>
      </c>
      <c r="G24" s="26">
        <v>1</v>
      </c>
      <c r="H24" s="26"/>
      <c r="I24" s="26">
        <f>SUM(D24:H24)</f>
        <v>3</v>
      </c>
      <c r="P24" s="4">
        <v>2</v>
      </c>
      <c r="Q24" s="6" t="s">
        <v>74</v>
      </c>
      <c r="R24" s="5" t="s">
        <v>277</v>
      </c>
      <c r="S24" s="6" t="s">
        <v>170</v>
      </c>
    </row>
    <row r="25" spans="16:19" ht="15.75">
      <c r="P25" s="4">
        <v>3</v>
      </c>
      <c r="Q25" s="6" t="s">
        <v>171</v>
      </c>
      <c r="R25" s="5" t="s">
        <v>277</v>
      </c>
      <c r="S25" s="6" t="s">
        <v>256</v>
      </c>
    </row>
    <row r="26" spans="1:19" ht="15.75">
      <c r="A26" s="10">
        <v>14</v>
      </c>
      <c r="B26" s="10" t="s">
        <v>226</v>
      </c>
      <c r="P26" s="4">
        <v>4</v>
      </c>
      <c r="Q26" s="6" t="s">
        <v>127</v>
      </c>
      <c r="R26" s="5" t="s">
        <v>281</v>
      </c>
      <c r="S26" s="6" t="s">
        <v>135</v>
      </c>
    </row>
    <row r="27" spans="2:19" ht="15.75">
      <c r="B27" s="11" t="s">
        <v>246</v>
      </c>
      <c r="P27" s="52" t="s">
        <v>282</v>
      </c>
      <c r="Q27" s="3" t="s">
        <v>115</v>
      </c>
      <c r="R27" s="2" t="s">
        <v>283</v>
      </c>
      <c r="S27" s="3" t="s">
        <v>109</v>
      </c>
    </row>
    <row r="28" spans="16:19" ht="15.75">
      <c r="P28" s="4">
        <v>1</v>
      </c>
      <c r="Q28" s="6" t="s">
        <v>261</v>
      </c>
      <c r="R28" s="5" t="s">
        <v>275</v>
      </c>
      <c r="S28" s="6" t="s">
        <v>60</v>
      </c>
    </row>
    <row r="29" spans="1:19" ht="15.75">
      <c r="A29" s="10">
        <v>15</v>
      </c>
      <c r="B29" s="10" t="s">
        <v>216</v>
      </c>
      <c r="P29" s="4">
        <v>2</v>
      </c>
      <c r="Q29" s="6" t="s">
        <v>270</v>
      </c>
      <c r="R29" s="5" t="s">
        <v>276</v>
      </c>
      <c r="S29" s="6" t="s">
        <v>74</v>
      </c>
    </row>
    <row r="30" spans="16:19" ht="15.75">
      <c r="P30" s="4">
        <v>3</v>
      </c>
      <c r="Q30" s="6" t="s">
        <v>258</v>
      </c>
      <c r="R30" s="5" t="s">
        <v>281</v>
      </c>
      <c r="S30" s="6" t="s">
        <v>171</v>
      </c>
    </row>
    <row r="31" spans="3:19" ht="15.75">
      <c r="C31" s="13" t="s">
        <v>252</v>
      </c>
      <c r="D31" s="15" t="s">
        <v>41</v>
      </c>
      <c r="E31" s="15" t="s">
        <v>14</v>
      </c>
      <c r="F31" s="15" t="s">
        <v>31</v>
      </c>
      <c r="G31" s="15" t="s">
        <v>10</v>
      </c>
      <c r="P31" s="4">
        <v>4</v>
      </c>
      <c r="Q31" s="6" t="s">
        <v>278</v>
      </c>
      <c r="R31" s="5" t="s">
        <v>276</v>
      </c>
      <c r="S31" s="6" t="s">
        <v>127</v>
      </c>
    </row>
    <row r="32" spans="3:19" ht="15.75">
      <c r="C32" s="16">
        <v>1</v>
      </c>
      <c r="D32" s="18" t="s">
        <v>9</v>
      </c>
      <c r="E32" s="18" t="s">
        <v>35</v>
      </c>
      <c r="F32" s="18" t="s">
        <v>9</v>
      </c>
      <c r="G32" s="18" t="s">
        <v>7</v>
      </c>
      <c r="P32" s="1" t="s">
        <v>284</v>
      </c>
      <c r="Q32" s="3" t="s">
        <v>103</v>
      </c>
      <c r="R32" s="2" t="s">
        <v>280</v>
      </c>
      <c r="S32" s="3" t="s">
        <v>106</v>
      </c>
    </row>
    <row r="33" spans="3:19" ht="15.75">
      <c r="C33" s="16">
        <v>2</v>
      </c>
      <c r="D33" s="18" t="s">
        <v>7</v>
      </c>
      <c r="E33" s="18" t="s">
        <v>7</v>
      </c>
      <c r="F33" s="18" t="s">
        <v>7</v>
      </c>
      <c r="G33" s="18" t="s">
        <v>0</v>
      </c>
      <c r="P33" s="4">
        <v>1</v>
      </c>
      <c r="Q33" s="6" t="s">
        <v>9</v>
      </c>
      <c r="R33" s="5" t="s">
        <v>275</v>
      </c>
      <c r="S33" s="6" t="s">
        <v>10</v>
      </c>
    </row>
    <row r="34" spans="3:19" ht="15.75">
      <c r="C34" s="16">
        <v>3</v>
      </c>
      <c r="D34" s="18" t="s">
        <v>35</v>
      </c>
      <c r="E34" s="18" t="s">
        <v>9</v>
      </c>
      <c r="F34" s="18" t="s">
        <v>86</v>
      </c>
      <c r="G34" s="18" t="s">
        <v>9</v>
      </c>
      <c r="P34" s="4">
        <v>2</v>
      </c>
      <c r="Q34" s="6" t="s">
        <v>41</v>
      </c>
      <c r="R34" s="5" t="s">
        <v>276</v>
      </c>
      <c r="S34" s="6" t="s">
        <v>38</v>
      </c>
    </row>
    <row r="35" spans="3:19" ht="15.75">
      <c r="C35" s="16">
        <v>4</v>
      </c>
      <c r="D35" s="18" t="s">
        <v>0</v>
      </c>
      <c r="E35" s="18" t="s">
        <v>35</v>
      </c>
      <c r="F35" s="18" t="s">
        <v>35</v>
      </c>
      <c r="G35" s="18" t="s">
        <v>7</v>
      </c>
      <c r="P35" s="4">
        <v>3</v>
      </c>
      <c r="Q35" s="6" t="s">
        <v>14</v>
      </c>
      <c r="R35" s="5" t="s">
        <v>277</v>
      </c>
      <c r="S35" s="6" t="s">
        <v>70</v>
      </c>
    </row>
    <row r="36" spans="8:19" ht="15.75">
      <c r="H36" s="11" t="s">
        <v>229</v>
      </c>
      <c r="P36" s="4">
        <v>4</v>
      </c>
      <c r="Q36" s="6" t="s">
        <v>31</v>
      </c>
      <c r="R36" s="5" t="s">
        <v>285</v>
      </c>
      <c r="S36" s="6" t="s">
        <v>39</v>
      </c>
    </row>
    <row r="37" spans="3:19" ht="15.75">
      <c r="C37" s="19">
        <v>1</v>
      </c>
      <c r="D37" s="11">
        <v>100</v>
      </c>
      <c r="E37" s="11">
        <v>0</v>
      </c>
      <c r="F37" s="11">
        <v>100</v>
      </c>
      <c r="G37" s="11">
        <v>50</v>
      </c>
      <c r="H37" s="11">
        <f>SUM(D37:G37)</f>
        <v>250</v>
      </c>
      <c r="P37" s="52" t="s">
        <v>286</v>
      </c>
      <c r="Q37" s="3" t="s">
        <v>109</v>
      </c>
      <c r="R37" s="2" t="s">
        <v>274</v>
      </c>
      <c r="S37" s="3" t="s">
        <v>103</v>
      </c>
    </row>
    <row r="38" spans="3:19" ht="15.75">
      <c r="C38" s="11">
        <v>2</v>
      </c>
      <c r="D38" s="11">
        <v>47</v>
      </c>
      <c r="E38" s="11">
        <v>47</v>
      </c>
      <c r="F38" s="11">
        <v>47</v>
      </c>
      <c r="G38" s="11">
        <v>0</v>
      </c>
      <c r="H38" s="11">
        <f>SUM(D38:G38)</f>
        <v>141</v>
      </c>
      <c r="P38" s="4">
        <v>1</v>
      </c>
      <c r="Q38" s="6" t="s">
        <v>60</v>
      </c>
      <c r="R38" s="5" t="s">
        <v>275</v>
      </c>
      <c r="S38" s="6" t="s">
        <v>9</v>
      </c>
    </row>
    <row r="39" spans="3:19" ht="15.75">
      <c r="C39" s="19">
        <v>3</v>
      </c>
      <c r="D39" s="11">
        <v>0</v>
      </c>
      <c r="E39" s="11">
        <v>90</v>
      </c>
      <c r="F39" s="11">
        <v>90</v>
      </c>
      <c r="G39" s="11">
        <v>90</v>
      </c>
      <c r="H39" s="11">
        <f>SUM(D39:G39)</f>
        <v>270</v>
      </c>
      <c r="P39" s="4">
        <v>2</v>
      </c>
      <c r="Q39" s="6" t="s">
        <v>74</v>
      </c>
      <c r="R39" s="5" t="s">
        <v>276</v>
      </c>
      <c r="S39" s="6" t="s">
        <v>41</v>
      </c>
    </row>
    <row r="40" spans="3:19" ht="15.75">
      <c r="C40" s="11">
        <v>4</v>
      </c>
      <c r="D40" s="11">
        <v>0</v>
      </c>
      <c r="E40" s="11">
        <v>0</v>
      </c>
      <c r="F40" s="11">
        <v>0</v>
      </c>
      <c r="G40" s="11">
        <v>44</v>
      </c>
      <c r="H40" s="11">
        <f>SUM(D40:G40)</f>
        <v>44</v>
      </c>
      <c r="P40" s="4">
        <v>3</v>
      </c>
      <c r="Q40" s="6" t="s">
        <v>171</v>
      </c>
      <c r="R40" s="5" t="s">
        <v>277</v>
      </c>
      <c r="S40" s="6" t="s">
        <v>14</v>
      </c>
    </row>
    <row r="41" spans="8:19" ht="15.75">
      <c r="H41" s="11">
        <f>SUM(H37:H40)</f>
        <v>705</v>
      </c>
      <c r="P41" s="4">
        <v>4</v>
      </c>
      <c r="Q41" s="6" t="s">
        <v>127</v>
      </c>
      <c r="R41" s="5" t="s">
        <v>275</v>
      </c>
      <c r="S41" s="6" t="s">
        <v>31</v>
      </c>
    </row>
    <row r="42" spans="16:19" ht="15.75">
      <c r="P42" s="1" t="s">
        <v>287</v>
      </c>
      <c r="Q42" s="3" t="s">
        <v>112</v>
      </c>
      <c r="R42" s="2" t="s">
        <v>274</v>
      </c>
      <c r="S42" s="3" t="s">
        <v>115</v>
      </c>
    </row>
    <row r="43" spans="4:19" ht="15.75">
      <c r="D43" s="26"/>
      <c r="E43" s="26"/>
      <c r="F43" s="26"/>
      <c r="G43" s="26"/>
      <c r="H43" s="26"/>
      <c r="I43" s="26"/>
      <c r="P43" s="4">
        <v>1</v>
      </c>
      <c r="Q43" s="6" t="s">
        <v>259</v>
      </c>
      <c r="R43" s="5" t="s">
        <v>276</v>
      </c>
      <c r="S43" s="6" t="s">
        <v>261</v>
      </c>
    </row>
    <row r="44" spans="1:19" ht="15.75">
      <c r="A44" s="10">
        <v>24</v>
      </c>
      <c r="B44" s="10" t="s">
        <v>220</v>
      </c>
      <c r="P44" s="4">
        <v>2</v>
      </c>
      <c r="Q44" s="6" t="s">
        <v>170</v>
      </c>
      <c r="R44" s="5" t="s">
        <v>281</v>
      </c>
      <c r="S44" s="6" t="s">
        <v>270</v>
      </c>
    </row>
    <row r="45" spans="8:19" ht="15.75">
      <c r="H45" s="11" t="s">
        <v>229</v>
      </c>
      <c r="P45" s="4">
        <v>3</v>
      </c>
      <c r="Q45" s="6" t="s">
        <v>256</v>
      </c>
      <c r="R45" s="5" t="s">
        <v>275</v>
      </c>
      <c r="S45" s="6" t="s">
        <v>258</v>
      </c>
    </row>
    <row r="46" spans="3:19" ht="15.75">
      <c r="C46" s="19">
        <v>1</v>
      </c>
      <c r="D46" s="11">
        <v>100</v>
      </c>
      <c r="E46" s="11">
        <v>0</v>
      </c>
      <c r="F46" s="11">
        <v>100</v>
      </c>
      <c r="G46" s="11">
        <v>50</v>
      </c>
      <c r="H46" s="11">
        <f>SUM(D46:G46)</f>
        <v>250</v>
      </c>
      <c r="P46" s="4">
        <v>4</v>
      </c>
      <c r="Q46" s="6" t="s">
        <v>135</v>
      </c>
      <c r="R46" s="5" t="s">
        <v>277</v>
      </c>
      <c r="S46" s="6" t="s">
        <v>278</v>
      </c>
    </row>
    <row r="47" spans="3:19" ht="15.75">
      <c r="C47" s="11">
        <v>2</v>
      </c>
      <c r="D47" s="11">
        <v>46</v>
      </c>
      <c r="E47" s="11">
        <v>46</v>
      </c>
      <c r="F47" s="11">
        <v>46</v>
      </c>
      <c r="G47" s="11">
        <v>0</v>
      </c>
      <c r="H47" s="11">
        <f>SUM(D47:G47)</f>
        <v>138</v>
      </c>
      <c r="P47" s="52" t="s">
        <v>288</v>
      </c>
      <c r="Q47" s="3" t="s">
        <v>103</v>
      </c>
      <c r="R47" s="2" t="s">
        <v>274</v>
      </c>
      <c r="S47" s="3" t="s">
        <v>112</v>
      </c>
    </row>
    <row r="48" spans="3:19" ht="15.75">
      <c r="C48" s="19">
        <v>3</v>
      </c>
      <c r="D48" s="11">
        <v>0</v>
      </c>
      <c r="E48" s="11">
        <v>86</v>
      </c>
      <c r="F48" s="11">
        <v>86</v>
      </c>
      <c r="G48" s="11">
        <v>86</v>
      </c>
      <c r="H48" s="11">
        <f>SUM(D48:G48)</f>
        <v>258</v>
      </c>
      <c r="P48" s="4">
        <v>1</v>
      </c>
      <c r="Q48" s="6" t="s">
        <v>9</v>
      </c>
      <c r="R48" s="5" t="s">
        <v>275</v>
      </c>
      <c r="S48" s="6" t="s">
        <v>259</v>
      </c>
    </row>
    <row r="49" spans="3:19" ht="15.75">
      <c r="C49" s="11">
        <v>4</v>
      </c>
      <c r="D49" s="11">
        <v>0</v>
      </c>
      <c r="E49" s="11">
        <v>0</v>
      </c>
      <c r="F49" s="11">
        <v>0</v>
      </c>
      <c r="G49" s="11">
        <v>41</v>
      </c>
      <c r="H49" s="11">
        <f>SUM(D49:G49)</f>
        <v>41</v>
      </c>
      <c r="P49" s="4">
        <v>2</v>
      </c>
      <c r="Q49" s="6" t="s">
        <v>41</v>
      </c>
      <c r="R49" s="5" t="s">
        <v>276</v>
      </c>
      <c r="S49" s="6" t="s">
        <v>170</v>
      </c>
    </row>
    <row r="50" spans="8:19" ht="15.75">
      <c r="H50" s="11">
        <f>SUM(H46:H49)</f>
        <v>687</v>
      </c>
      <c r="P50" s="4">
        <v>3</v>
      </c>
      <c r="Q50" s="6" t="s">
        <v>14</v>
      </c>
      <c r="R50" s="5" t="s">
        <v>281</v>
      </c>
      <c r="S50" s="6" t="s">
        <v>256</v>
      </c>
    </row>
    <row r="51" spans="16:19" ht="15.75">
      <c r="P51" s="4">
        <v>4</v>
      </c>
      <c r="Q51" s="6" t="s">
        <v>31</v>
      </c>
      <c r="R51" s="5" t="s">
        <v>277</v>
      </c>
      <c r="S51" s="6" t="s">
        <v>135</v>
      </c>
    </row>
    <row r="52" spans="1:19" ht="15.75">
      <c r="A52" s="10">
        <v>35</v>
      </c>
      <c r="B52" s="10" t="s">
        <v>221</v>
      </c>
      <c r="P52" s="1" t="s">
        <v>289</v>
      </c>
      <c r="Q52" s="3" t="s">
        <v>106</v>
      </c>
      <c r="R52" s="2" t="s">
        <v>274</v>
      </c>
      <c r="S52" s="3" t="s">
        <v>109</v>
      </c>
    </row>
    <row r="53" spans="16:19" ht="15.75">
      <c r="P53" s="4">
        <v>1</v>
      </c>
      <c r="Q53" s="6" t="s">
        <v>10</v>
      </c>
      <c r="R53" s="5" t="s">
        <v>275</v>
      </c>
      <c r="S53" s="6" t="s">
        <v>60</v>
      </c>
    </row>
    <row r="54" spans="4:19" ht="15.75">
      <c r="D54" s="11">
        <v>2</v>
      </c>
      <c r="E54" s="11">
        <v>3</v>
      </c>
      <c r="F54" s="11">
        <v>4</v>
      </c>
      <c r="G54" s="11">
        <v>5</v>
      </c>
      <c r="I54" s="11" t="s">
        <v>229</v>
      </c>
      <c r="P54" s="4">
        <v>2</v>
      </c>
      <c r="Q54" s="6" t="s">
        <v>38</v>
      </c>
      <c r="R54" s="5" t="s">
        <v>275</v>
      </c>
      <c r="S54" s="6" t="s">
        <v>74</v>
      </c>
    </row>
    <row r="55" spans="4:19" ht="15.75">
      <c r="D55" s="22">
        <f>9*1.5</f>
        <v>13.5</v>
      </c>
      <c r="E55" s="22">
        <f>6.5*1.5</f>
        <v>9.75</v>
      </c>
      <c r="F55" s="22">
        <f>9*2.5</f>
        <v>22.5</v>
      </c>
      <c r="G55" s="22">
        <f>8*2</f>
        <v>16</v>
      </c>
      <c r="H55" s="26"/>
      <c r="I55" s="22">
        <f>SUM(D55:G55)</f>
        <v>61.75</v>
      </c>
      <c r="P55" s="4">
        <v>3</v>
      </c>
      <c r="Q55" s="6" t="s">
        <v>70</v>
      </c>
      <c r="R55" s="5" t="s">
        <v>276</v>
      </c>
      <c r="S55" s="6" t="s">
        <v>171</v>
      </c>
    </row>
    <row r="56" spans="16:19" ht="15.75">
      <c r="P56" s="4">
        <v>4</v>
      </c>
      <c r="Q56" s="6" t="s">
        <v>39</v>
      </c>
      <c r="R56" s="5" t="s">
        <v>277</v>
      </c>
      <c r="S56" s="6" t="s">
        <v>127</v>
      </c>
    </row>
    <row r="57" spans="1:19" ht="15.75">
      <c r="A57" s="10">
        <v>38</v>
      </c>
      <c r="B57" s="10" t="s">
        <v>222</v>
      </c>
      <c r="P57" s="52" t="s">
        <v>290</v>
      </c>
      <c r="Q57" s="3" t="s">
        <v>112</v>
      </c>
      <c r="R57" s="2" t="s">
        <v>274</v>
      </c>
      <c r="S57" s="3" t="s">
        <v>106</v>
      </c>
    </row>
    <row r="58" spans="16:19" ht="15.75">
      <c r="P58" s="4">
        <v>1</v>
      </c>
      <c r="Q58" s="6" t="s">
        <v>259</v>
      </c>
      <c r="R58" s="5" t="s">
        <v>275</v>
      </c>
      <c r="S58" s="6" t="s">
        <v>10</v>
      </c>
    </row>
    <row r="59" spans="4:19" ht="15.75">
      <c r="D59" s="11">
        <v>2</v>
      </c>
      <c r="E59" s="11">
        <v>3</v>
      </c>
      <c r="F59" s="11">
        <v>4</v>
      </c>
      <c r="G59" s="11">
        <v>5</v>
      </c>
      <c r="I59" s="11" t="s">
        <v>229</v>
      </c>
      <c r="P59" s="4">
        <v>2</v>
      </c>
      <c r="Q59" s="6" t="s">
        <v>170</v>
      </c>
      <c r="R59" s="5" t="s">
        <v>276</v>
      </c>
      <c r="S59" s="6" t="s">
        <v>38</v>
      </c>
    </row>
    <row r="60" spans="4:19" ht="15.75">
      <c r="D60" s="22">
        <f>1.5+0</f>
        <v>1.5</v>
      </c>
      <c r="E60" s="22">
        <f>1.5+0</f>
        <v>1.5</v>
      </c>
      <c r="F60" s="22">
        <f>2.5+1</f>
        <v>3.5</v>
      </c>
      <c r="G60" s="22">
        <f>2+0</f>
        <v>2</v>
      </c>
      <c r="H60" s="26"/>
      <c r="I60" s="22">
        <f>SUM(D60:G60)</f>
        <v>8.5</v>
      </c>
      <c r="P60" s="4">
        <v>3</v>
      </c>
      <c r="Q60" s="6" t="s">
        <v>256</v>
      </c>
      <c r="R60" s="5" t="s">
        <v>277</v>
      </c>
      <c r="S60" s="6" t="s">
        <v>70</v>
      </c>
    </row>
    <row r="61" spans="16:19" ht="15.75">
      <c r="P61" s="4">
        <v>4</v>
      </c>
      <c r="Q61" s="6" t="s">
        <v>135</v>
      </c>
      <c r="R61" s="5" t="s">
        <v>275</v>
      </c>
      <c r="S61" s="6" t="s">
        <v>39</v>
      </c>
    </row>
    <row r="62" spans="1:19" ht="15.75">
      <c r="A62" s="10">
        <v>39</v>
      </c>
      <c r="B62" s="10" t="s">
        <v>227</v>
      </c>
      <c r="P62" s="1" t="s">
        <v>291</v>
      </c>
      <c r="Q62" s="3" t="s">
        <v>115</v>
      </c>
      <c r="R62" s="2" t="s">
        <v>292</v>
      </c>
      <c r="S62" s="3" t="s">
        <v>103</v>
      </c>
    </row>
    <row r="63" spans="16:19" ht="15.75">
      <c r="P63" s="4">
        <v>1</v>
      </c>
      <c r="Q63" s="6" t="s">
        <v>261</v>
      </c>
      <c r="R63" s="5" t="s">
        <v>276</v>
      </c>
      <c r="S63" s="6" t="s">
        <v>9</v>
      </c>
    </row>
    <row r="64" spans="3:19" ht="15.75">
      <c r="C64" s="13" t="s">
        <v>120</v>
      </c>
      <c r="D64" s="15" t="s">
        <v>41</v>
      </c>
      <c r="E64" s="15" t="s">
        <v>14</v>
      </c>
      <c r="F64" s="15" t="s">
        <v>31</v>
      </c>
      <c r="G64" s="15" t="s">
        <v>10</v>
      </c>
      <c r="P64" s="4">
        <v>2</v>
      </c>
      <c r="Q64" s="6" t="s">
        <v>270</v>
      </c>
      <c r="R64" s="5" t="s">
        <v>281</v>
      </c>
      <c r="S64" s="6" t="s">
        <v>41</v>
      </c>
    </row>
    <row r="65" spans="3:19" ht="15.75">
      <c r="C65" s="16">
        <v>1</v>
      </c>
      <c r="D65" s="18" t="s">
        <v>9</v>
      </c>
      <c r="E65" s="18" t="s">
        <v>35</v>
      </c>
      <c r="F65" s="18" t="s">
        <v>9</v>
      </c>
      <c r="G65" s="18" t="s">
        <v>7</v>
      </c>
      <c r="I65" s="22"/>
      <c r="P65" s="4">
        <v>3</v>
      </c>
      <c r="Q65" s="6" t="s">
        <v>258</v>
      </c>
      <c r="R65" s="5" t="s">
        <v>277</v>
      </c>
      <c r="S65" s="6" t="s">
        <v>14</v>
      </c>
    </row>
    <row r="66" spans="3:19" ht="15.75">
      <c r="C66" s="16">
        <v>2</v>
      </c>
      <c r="D66" s="18" t="s">
        <v>7</v>
      </c>
      <c r="E66" s="18" t="s">
        <v>7</v>
      </c>
      <c r="F66" s="18" t="s">
        <v>7</v>
      </c>
      <c r="G66" s="18" t="s">
        <v>0</v>
      </c>
      <c r="P66" s="4">
        <v>4</v>
      </c>
      <c r="Q66" s="6" t="s">
        <v>278</v>
      </c>
      <c r="R66" s="5" t="s">
        <v>276</v>
      </c>
      <c r="S66" s="6" t="s">
        <v>31</v>
      </c>
    </row>
    <row r="67" spans="3:7" ht="12.75">
      <c r="C67" s="16">
        <v>3</v>
      </c>
      <c r="D67" s="18" t="s">
        <v>35</v>
      </c>
      <c r="E67" s="18" t="s">
        <v>9</v>
      </c>
      <c r="F67" s="18" t="s">
        <v>86</v>
      </c>
      <c r="G67" s="18" t="s">
        <v>9</v>
      </c>
    </row>
    <row r="68" spans="3:7" ht="12.75">
      <c r="C68" s="16">
        <v>4</v>
      </c>
      <c r="D68" s="18" t="s">
        <v>0</v>
      </c>
      <c r="E68" s="18" t="s">
        <v>35</v>
      </c>
      <c r="F68" s="18" t="s">
        <v>35</v>
      </c>
      <c r="G68" s="18" t="s">
        <v>7</v>
      </c>
    </row>
    <row r="69" ht="12.75">
      <c r="H69" s="11" t="s">
        <v>229</v>
      </c>
    </row>
    <row r="70" spans="3:8" ht="12.75">
      <c r="C70" s="19">
        <v>1</v>
      </c>
      <c r="D70" s="11">
        <v>3</v>
      </c>
      <c r="E70" s="11">
        <v>1</v>
      </c>
      <c r="F70" s="11">
        <v>3</v>
      </c>
      <c r="G70" s="11">
        <v>2</v>
      </c>
      <c r="H70" s="11">
        <f>SUM(D70:G70)</f>
        <v>9</v>
      </c>
    </row>
    <row r="71" spans="3:8" ht="12.75">
      <c r="C71" s="11">
        <v>2</v>
      </c>
      <c r="D71" s="11">
        <v>2</v>
      </c>
      <c r="E71" s="11">
        <v>2</v>
      </c>
      <c r="F71" s="11">
        <v>2</v>
      </c>
      <c r="G71" s="11">
        <v>0</v>
      </c>
      <c r="H71" s="11">
        <f>SUM(D71:G71)</f>
        <v>6</v>
      </c>
    </row>
    <row r="72" spans="3:8" ht="12.75">
      <c r="C72" s="19">
        <v>3</v>
      </c>
      <c r="D72" s="11">
        <v>1</v>
      </c>
      <c r="E72" s="11">
        <v>3</v>
      </c>
      <c r="F72" s="11">
        <v>3</v>
      </c>
      <c r="G72" s="11">
        <v>3</v>
      </c>
      <c r="H72" s="11">
        <f>SUM(D72:G72)</f>
        <v>10</v>
      </c>
    </row>
    <row r="73" spans="3:8" ht="12.75">
      <c r="C73" s="11">
        <v>4</v>
      </c>
      <c r="D73" s="11">
        <v>0</v>
      </c>
      <c r="E73" s="11">
        <v>1</v>
      </c>
      <c r="F73" s="11">
        <v>1</v>
      </c>
      <c r="G73" s="11">
        <v>2</v>
      </c>
      <c r="H73" s="11">
        <f>SUM(D73:G73)</f>
        <v>4</v>
      </c>
    </row>
    <row r="74" ht="12.75">
      <c r="H74" s="11">
        <f>SUM(H70:H73)</f>
        <v>29</v>
      </c>
    </row>
    <row r="76" spans="1:2" ht="12.75">
      <c r="A76" s="10">
        <v>40</v>
      </c>
      <c r="B76" s="10" t="s">
        <v>223</v>
      </c>
    </row>
    <row r="78" spans="4:9" ht="12.75">
      <c r="D78" s="11">
        <v>2</v>
      </c>
      <c r="E78" s="11">
        <v>3</v>
      </c>
      <c r="F78" s="11">
        <v>4</v>
      </c>
      <c r="G78" s="11">
        <v>5</v>
      </c>
      <c r="I78" s="11" t="s">
        <v>229</v>
      </c>
    </row>
    <row r="79" spans="4:9" ht="12.75">
      <c r="D79" s="22">
        <v>0</v>
      </c>
      <c r="E79" s="22">
        <v>0</v>
      </c>
      <c r="F79" s="22">
        <v>3</v>
      </c>
      <c r="G79" s="22">
        <v>1</v>
      </c>
      <c r="H79" s="26"/>
      <c r="I79" s="22">
        <f>SUM(D79:G79)</f>
        <v>4</v>
      </c>
    </row>
    <row r="81" spans="1:2" ht="12.75">
      <c r="A81" s="10">
        <v>42</v>
      </c>
      <c r="B81" s="10" t="s">
        <v>224</v>
      </c>
    </row>
    <row r="82" ht="12.75">
      <c r="C82" s="11" t="s">
        <v>250</v>
      </c>
    </row>
    <row r="84" spans="1:2" ht="12.75">
      <c r="A84" s="10">
        <v>44</v>
      </c>
      <c r="B84" s="10" t="s">
        <v>225</v>
      </c>
    </row>
    <row r="86" spans="4:9" ht="12.75">
      <c r="D86" s="11">
        <v>2</v>
      </c>
      <c r="E86" s="11">
        <v>3</v>
      </c>
      <c r="F86" s="11">
        <v>4</v>
      </c>
      <c r="G86" s="11">
        <v>5</v>
      </c>
      <c r="I86" s="11" t="s">
        <v>229</v>
      </c>
    </row>
    <row r="87" spans="4:9" ht="12.75">
      <c r="D87" s="22">
        <v>1</v>
      </c>
      <c r="E87" s="22">
        <v>1</v>
      </c>
      <c r="F87" s="22">
        <v>5</v>
      </c>
      <c r="G87" s="22">
        <v>3</v>
      </c>
      <c r="H87" s="26"/>
      <c r="I87" s="22">
        <f>SUM(D87:G87)</f>
        <v>10</v>
      </c>
    </row>
    <row r="90" spans="1:14" ht="12.75">
      <c r="A90" s="10">
        <v>46</v>
      </c>
      <c r="B90" s="10" t="s">
        <v>265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/>
      <c r="N90"/>
    </row>
    <row r="91" spans="1:14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/>
      <c r="N91"/>
    </row>
    <row r="92" spans="1:14" ht="12.75">
      <c r="A92"/>
      <c r="B92"/>
      <c r="C92"/>
      <c r="D92" s="11">
        <v>2</v>
      </c>
      <c r="E92" s="11">
        <v>3</v>
      </c>
      <c r="F92" s="11">
        <v>4</v>
      </c>
      <c r="G92" s="11">
        <v>5</v>
      </c>
      <c r="I92" s="11" t="s">
        <v>229</v>
      </c>
      <c r="K92" s="28"/>
      <c r="M92"/>
      <c r="N92"/>
    </row>
    <row r="93" spans="1:14" ht="12.75">
      <c r="A93"/>
      <c r="B93"/>
      <c r="C93"/>
      <c r="D93">
        <f>1.5+0</f>
        <v>1.5</v>
      </c>
      <c r="E93">
        <f>1.5+0</f>
        <v>1.5</v>
      </c>
      <c r="F93">
        <f>2.5+3</f>
        <v>5.5</v>
      </c>
      <c r="G93">
        <f>2+1</f>
        <v>3</v>
      </c>
      <c r="I93" s="9">
        <f>SUM(D93:H93)</f>
        <v>11.5</v>
      </c>
      <c r="K93"/>
      <c r="M93"/>
      <c r="N93"/>
    </row>
    <row r="94" spans="1:14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ht="12.75">
      <c r="A95" s="10">
        <v>47</v>
      </c>
      <c r="B95" s="10" t="s">
        <v>267</v>
      </c>
      <c r="C95"/>
      <c r="D95"/>
      <c r="E95"/>
      <c r="F95"/>
      <c r="G95"/>
      <c r="H95"/>
      <c r="I95"/>
      <c r="J95"/>
      <c r="K95"/>
      <c r="L95"/>
      <c r="M95"/>
      <c r="N95"/>
    </row>
    <row r="96" spans="1:14" ht="12.75">
      <c r="A96" s="10"/>
      <c r="B96" s="10"/>
      <c r="C96"/>
      <c r="D96" s="11">
        <v>2</v>
      </c>
      <c r="E96" s="11">
        <v>3</v>
      </c>
      <c r="F96" s="11">
        <v>4</v>
      </c>
      <c r="G96" s="11">
        <v>5</v>
      </c>
      <c r="I96" s="11" t="s">
        <v>229</v>
      </c>
      <c r="M96"/>
      <c r="N96"/>
    </row>
    <row r="97" spans="1:14" ht="12.75">
      <c r="A97" s="28"/>
      <c r="B97" s="28"/>
      <c r="C97" s="28"/>
      <c r="D97" s="58">
        <f>3+2+1+0</f>
        <v>6</v>
      </c>
      <c r="E97" s="58">
        <v>7</v>
      </c>
      <c r="F97" s="58">
        <v>9</v>
      </c>
      <c r="G97" s="58">
        <v>7</v>
      </c>
      <c r="H97" s="59"/>
      <c r="I97" s="58">
        <f>SUM(D97:G97)</f>
        <v>29</v>
      </c>
      <c r="K97"/>
      <c r="M97"/>
      <c r="N97"/>
    </row>
    <row r="98" spans="1:14" ht="12.75">
      <c r="A98"/>
      <c r="B98"/>
      <c r="C98" s="28"/>
      <c r="D98" s="28"/>
      <c r="E98" s="28"/>
      <c r="F98" s="28"/>
      <c r="G98" s="28"/>
      <c r="H98" s="28"/>
      <c r="I98" s="28"/>
      <c r="J98"/>
      <c r="K98"/>
      <c r="L98"/>
      <c r="M98"/>
      <c r="N98"/>
    </row>
    <row r="99" spans="1:14" ht="12.75">
      <c r="A99" s="28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ht="12.75">
      <c r="A100" s="10"/>
      <c r="B100" s="1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ht="12.75">
      <c r="A102"/>
      <c r="B102"/>
      <c r="C102"/>
      <c r="D102" s="28"/>
      <c r="E102"/>
      <c r="F102" s="28"/>
      <c r="G102"/>
      <c r="H102" s="28"/>
      <c r="I102"/>
      <c r="J102" s="28"/>
      <c r="K102" s="28"/>
      <c r="L102" s="28"/>
      <c r="M102"/>
      <c r="N102"/>
    </row>
    <row r="103" spans="1:14" ht="12.75">
      <c r="A103"/>
      <c r="B103"/>
      <c r="C103"/>
      <c r="D103"/>
      <c r="E103"/>
      <c r="F103"/>
      <c r="G103"/>
      <c r="H103"/>
      <c r="I103"/>
      <c r="J103"/>
      <c r="K103"/>
      <c r="L103" s="9"/>
      <c r="M103"/>
      <c r="N103"/>
    </row>
    <row r="104" spans="1:14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Herzog</cp:lastModifiedBy>
  <cp:lastPrinted>2005-04-14T04:08:42Z</cp:lastPrinted>
  <dcterms:created xsi:type="dcterms:W3CDTF">2005-04-14T01:57:44Z</dcterms:created>
  <dcterms:modified xsi:type="dcterms:W3CDTF">2008-03-22T06:30:58Z</dcterms:modified>
  <cp:category/>
  <cp:version/>
  <cp:contentType/>
  <cp:contentStatus/>
</cp:coreProperties>
</file>